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3320" windowHeight="8880"/>
  </bookViews>
  <sheets>
    <sheet name="RESUME" sheetId="7" r:id="rId1"/>
    <sheet name="JEWA" sheetId="3" r:id="rId2"/>
    <sheet name="ATAYE" sheetId="6" r:id="rId3"/>
  </sheets>
  <definedNames>
    <definedName name="_xlnm.Print_Area" localSheetId="2">ATAYE!$A$1:$F$119</definedName>
    <definedName name="_xlnm.Print_Area" localSheetId="1">JEWA!$A$1:$F$188</definedName>
    <definedName name="_xlnm.Print_Area" localSheetId="0">RESUME!$A$1:$F$16</definedName>
    <definedName name="_xlnm.Print_Titles" localSheetId="2">ATAYE!$53:$53</definedName>
    <definedName name="_xlnm.Print_Titles" localSheetId="1">JEWA!$50:$50</definedName>
    <definedName name="_xlnm.Print_Titles" localSheetId="0">RESUME!#REF!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18" i="6" l="1"/>
  <c r="F115" i="6"/>
  <c r="F112" i="6"/>
  <c r="F110" i="6"/>
  <c r="F107" i="6"/>
  <c r="F106" i="6"/>
  <c r="F103" i="6"/>
  <c r="F101" i="6"/>
  <c r="F95" i="6"/>
  <c r="F96" i="6" s="1"/>
  <c r="E15" i="6" s="1"/>
  <c r="F92" i="6"/>
  <c r="F91" i="6"/>
  <c r="F90" i="6"/>
  <c r="F89" i="6"/>
  <c r="F88" i="6"/>
  <c r="F93" i="6" s="1"/>
  <c r="E14" i="6" s="1"/>
  <c r="F85" i="6"/>
  <c r="F83" i="6"/>
  <c r="F82" i="6"/>
  <c r="F81" i="6"/>
  <c r="F79" i="6"/>
  <c r="F78" i="6"/>
  <c r="F86" i="6" s="1"/>
  <c r="E13" i="6" s="1"/>
  <c r="F73" i="6"/>
  <c r="F72" i="6"/>
  <c r="F71" i="6"/>
  <c r="F70" i="6"/>
  <c r="F69" i="6"/>
  <c r="F68" i="6"/>
  <c r="F67" i="6"/>
  <c r="F66" i="6"/>
  <c r="F63" i="6"/>
  <c r="F61" i="6"/>
  <c r="F62" i="6" s="1"/>
  <c r="E11" i="6" s="1"/>
  <c r="F58" i="6"/>
  <c r="F57" i="6"/>
  <c r="F56" i="6"/>
  <c r="F55" i="6"/>
  <c r="F59" i="6" s="1"/>
  <c r="E10" i="6" s="1"/>
  <c r="B16" i="6"/>
  <c r="B15" i="6"/>
  <c r="B14" i="6"/>
  <c r="B13" i="6"/>
  <c r="B12" i="6"/>
  <c r="B11" i="6"/>
  <c r="B10" i="6"/>
  <c r="F74" i="6" l="1"/>
  <c r="E12" i="6" s="1"/>
  <c r="F119" i="6"/>
  <c r="E16" i="6" s="1"/>
  <c r="E18" i="6" s="1"/>
  <c r="E11" i="7" l="1"/>
  <c r="E19" i="6"/>
  <c r="E20" i="6" s="1"/>
  <c r="F187" i="3" l="1"/>
  <c r="F171" i="3"/>
  <c r="F168" i="3"/>
  <c r="F143" i="3"/>
  <c r="F137" i="3"/>
  <c r="F136" i="3"/>
  <c r="F135" i="3"/>
  <c r="B12" i="3"/>
  <c r="B11" i="3"/>
  <c r="B10" i="3"/>
  <c r="F141" i="3"/>
  <c r="F138" i="3"/>
  <c r="F132" i="3"/>
  <c r="D127" i="3"/>
  <c r="F127" i="3" s="1"/>
  <c r="D126" i="3"/>
  <c r="F126" i="3" s="1"/>
  <c r="D125" i="3"/>
  <c r="F125" i="3" s="1"/>
  <c r="D124" i="3"/>
  <c r="F124" i="3" s="1"/>
  <c r="D123" i="3"/>
  <c r="F123" i="3" s="1"/>
  <c r="D122" i="3"/>
  <c r="F122" i="3" s="1"/>
  <c r="D121" i="3"/>
  <c r="F121" i="3" s="1"/>
  <c r="D120" i="3"/>
  <c r="F120" i="3" s="1"/>
  <c r="D119" i="3"/>
  <c r="F119" i="3" s="1"/>
  <c r="D118" i="3"/>
  <c r="F118" i="3" s="1"/>
  <c r="D117" i="3"/>
  <c r="F117" i="3" s="1"/>
  <c r="D116" i="3"/>
  <c r="F116" i="3" s="1"/>
  <c r="D115" i="3"/>
  <c r="F115" i="3" s="1"/>
  <c r="D114" i="3"/>
  <c r="F114" i="3" s="1"/>
  <c r="D113" i="3"/>
  <c r="F113" i="3" s="1"/>
  <c r="D112" i="3"/>
  <c r="F134" i="3"/>
  <c r="F144" i="3" l="1"/>
  <c r="E12" i="3" s="1"/>
  <c r="F184" i="3" l="1"/>
  <c r="F183" i="3"/>
  <c r="F182" i="3"/>
  <c r="F181" i="3"/>
  <c r="F180" i="3"/>
  <c r="F179" i="3"/>
  <c r="F178" i="3"/>
  <c r="F177" i="3"/>
  <c r="F176" i="3"/>
  <c r="F175" i="3"/>
  <c r="F174" i="3"/>
  <c r="F164" i="3"/>
  <c r="F165" i="3"/>
  <c r="F163" i="3"/>
  <c r="F162" i="3"/>
  <c r="F161" i="3"/>
  <c r="F160" i="3"/>
  <c r="F159" i="3"/>
  <c r="F158" i="3"/>
  <c r="F157" i="3"/>
  <c r="F156" i="3"/>
  <c r="F155" i="3"/>
  <c r="F154" i="3"/>
  <c r="F153" i="3"/>
  <c r="F152" i="3"/>
  <c r="F112" i="3"/>
  <c r="F128" i="3" s="1"/>
  <c r="E11" i="3" s="1"/>
  <c r="F108" i="3"/>
  <c r="F109" i="3" s="1"/>
  <c r="E10" i="3" s="1"/>
  <c r="F149" i="3" l="1"/>
  <c r="F188" i="3" s="1"/>
  <c r="E13" i="3" l="1"/>
  <c r="E15" i="3" s="1"/>
  <c r="E10" i="7" s="1"/>
  <c r="E13" i="7" s="1"/>
  <c r="E14" i="7" s="1"/>
  <c r="E15" i="7" s="1"/>
  <c r="E16" i="3" l="1"/>
  <c r="E17" i="3" s="1"/>
</calcChain>
</file>

<file path=xl/sharedStrings.xml><?xml version="1.0" encoding="utf-8"?>
<sst xmlns="http://schemas.openxmlformats.org/spreadsheetml/2006/main" count="351" uniqueCount="175">
  <si>
    <t>Birr</t>
  </si>
  <si>
    <t>AMOUNT</t>
  </si>
  <si>
    <t>UNIT</t>
  </si>
  <si>
    <t>ITEM</t>
  </si>
  <si>
    <t>DESCRIPTION</t>
  </si>
  <si>
    <t>RATE</t>
  </si>
  <si>
    <t xml:space="preserve"> SUMMARY OF PRICES</t>
  </si>
  <si>
    <t xml:space="preserve"> GENERAL REQUIREMENTS</t>
  </si>
  <si>
    <t xml:space="preserve"> ELECTRICAL INSTALLATION</t>
  </si>
  <si>
    <t>Sq.m</t>
  </si>
  <si>
    <t>No</t>
  </si>
  <si>
    <t>The contractor shall provide to the client and consultant</t>
  </si>
  <si>
    <t>1. Site Office - Size 4m * 3m        ---      2 Pcs</t>
  </si>
  <si>
    <t>2. Toilet - Size 2m x 1.5m             ---      2 Pcs</t>
  </si>
  <si>
    <t>3. Light and water supply to office and toilets</t>
  </si>
  <si>
    <t>ml</t>
  </si>
  <si>
    <t>Supply and fix 8 mm thick chip wood ceilings as per the Engineer's approval. Price shall include (40x50)mm wooden battens with c/c spacing of 600 mm both ways, middle and corner list, and all other necessary accessories.</t>
  </si>
  <si>
    <t>CARPENTRY &amp; JOINERY</t>
  </si>
  <si>
    <t>QTY</t>
  </si>
  <si>
    <t>GLAZING</t>
  </si>
  <si>
    <r>
      <t>Supply and Install 16A/1P socket outlet points fed through PVC insulated conductors of 3x2.5mm</t>
    </r>
    <r>
      <rPr>
        <vertAlign val="superscript"/>
        <sz val="12"/>
        <rFont val="Garamond"/>
        <family val="1"/>
      </rPr>
      <t>2</t>
    </r>
    <r>
      <rPr>
        <sz val="12"/>
        <rFont val="Garamond"/>
        <family val="1"/>
      </rPr>
      <t xml:space="preserve"> inside PVC conduit of 16mm diameter including junction boxes with covers and insulating screw cap connectors.</t>
    </r>
  </si>
  <si>
    <t>BILL NO. 1: DAMAGED BLOCK</t>
  </si>
  <si>
    <t>Total Carried to Summary</t>
  </si>
  <si>
    <t>DISTRIBUTION BOARD</t>
  </si>
  <si>
    <t>LIGHT POINTS</t>
  </si>
  <si>
    <t>LIGHT FITTINGS</t>
  </si>
  <si>
    <t>SWITCHES</t>
  </si>
  <si>
    <t>SOCKET POINTS</t>
  </si>
  <si>
    <t>SOCKET FIXTURES</t>
  </si>
  <si>
    <t>Distribution boards should be made of Sheet metal Boards and have separate neutral and ground bus bars/phase bars. All units in the distribution boards should be labeled to give the reference and duty of the unit.</t>
  </si>
  <si>
    <t>Supply, Install and Test all Electrical Systems: Power Distribution Boards with Circuit Breakers, Light Fittings with Lamps, Switches, Outlets and Others including required items and accessories. All items shall be Industry standard and approved equivalent types.</t>
  </si>
  <si>
    <t>Surface round panel type DL 135-18, 1440L 18W LED Lamp</t>
  </si>
  <si>
    <t>Flush mounting socket outlet of 10-16A/1P</t>
  </si>
  <si>
    <t>One-way switch - flush mounting - 10 AX 250 V - white</t>
  </si>
  <si>
    <t>Supply and Fix Light Fittings with lamps as specified that meet industry standards including appropriate items and necessary accessories.</t>
  </si>
  <si>
    <t>Supply and Fix Socket Fixtures that conform to International Standards complete with cover plates, plates, screw or claw mounting</t>
  </si>
  <si>
    <r>
      <t>Supply and Install Surface mounted light points fed through PVC insulated copper conductors of 2x2.5mm</t>
    </r>
    <r>
      <rPr>
        <vertAlign val="superscript"/>
        <sz val="12"/>
        <rFont val="Garamond"/>
        <family val="1"/>
      </rPr>
      <t>2</t>
    </r>
    <r>
      <rPr>
        <sz val="12"/>
        <rFont val="Garamond"/>
        <family val="1"/>
      </rPr>
      <t xml:space="preserve"> inside PVC conduits of 13mm diameter, including junction boxes with covers and insulating screw cap connectors.</t>
    </r>
  </si>
  <si>
    <t>JEWHA HEALTH CENTER RENOVATION WORKS</t>
  </si>
  <si>
    <t>Project :- JEWHA HEALTH CENTER RENOVATION WORKS</t>
  </si>
  <si>
    <t>ANC (Ante Natal Care) Size: 94x34cm 1pc and 80x15cm 3pcs</t>
  </si>
  <si>
    <t xml:space="preserve">Delivery Room Resting Area Size: 120x15cm 4pcs </t>
  </si>
  <si>
    <t>Duty Room Size 100x30cm 1pc and 75x15cm 1pc</t>
  </si>
  <si>
    <t>Cleaning Ladies Rest Area Size: 100x40cm 1pc</t>
  </si>
  <si>
    <t>Finance Office Size: 70x15cm 1pc</t>
  </si>
  <si>
    <t>Property Management Office Size: 120x15cm 1pc</t>
  </si>
  <si>
    <t>Vaccination Room Size: 40x100cm 1pc</t>
  </si>
  <si>
    <t>Facility Manager Office Size: 120x15cm 5pcs</t>
  </si>
  <si>
    <t>Family Planning Room Size: 100x45cm 1pc, 70x80cm 1pc, 120x15cm 1pc, 40x100cm 1pc, 80x15cm 1pc</t>
  </si>
  <si>
    <t>Nurse dormitory Size: 80x15cm 6pcs, 70x90cm 1pc</t>
  </si>
  <si>
    <t>Examination Room Size: 80x15cm 3pcs, 120x15cm 1pc</t>
  </si>
  <si>
    <t>Reception Size: 80x15cm 4pcs</t>
  </si>
  <si>
    <t xml:space="preserve">Toilet Size: 100x80cm 1pc </t>
  </si>
  <si>
    <t>Delivery Entrance Size: 160x15cm 3pcs, 85x15cm 4pcs</t>
  </si>
  <si>
    <t xml:space="preserve">ANC (Ante Natal Care) </t>
  </si>
  <si>
    <t>Corridor</t>
  </si>
  <si>
    <t>Administration</t>
  </si>
  <si>
    <t xml:space="preserve">Toilet </t>
  </si>
  <si>
    <t xml:space="preserve">Delivery Room Resting Area </t>
  </si>
  <si>
    <t>Delivery Room</t>
  </si>
  <si>
    <t>Duty Room</t>
  </si>
  <si>
    <t>Cleaning Ladies Rest Area</t>
  </si>
  <si>
    <t xml:space="preserve">Property Management Office </t>
  </si>
  <si>
    <t xml:space="preserve">Family Planning Room </t>
  </si>
  <si>
    <t xml:space="preserve">Vaccination Room </t>
  </si>
  <si>
    <t xml:space="preserve">Facility Manager Office </t>
  </si>
  <si>
    <t xml:space="preserve">Nurse dormitory </t>
  </si>
  <si>
    <t xml:space="preserve">Reception </t>
  </si>
  <si>
    <t>SANITARY INSTALLATION</t>
  </si>
  <si>
    <t>SANITARY FIXTURES</t>
  </si>
  <si>
    <t>Supply, Install and Commission approved quality PP pressure pipes (PN10), for hot &amp; cold water distribution systems to sanitary fixtures. The pipes shall be complete with all the necessary connecting pieces such as bends, Ys, Ts, reducers, nipples, unions hangers and supported with compatible clips as per manufacturer's recommendation to walls, floors, slabs, beams, ceilings, etc.. Unit price shall include, disinfection of the pipes with Chlorine and all the necessary assistance to the installation works. The installation shall be tested at a pressure of 10kg/cm2 at the expense of the contractor. The pipes and fittings shall conform to BS3505/DIN8062 or equivalent institution. The PR pipes shall be UV resistant at the exposed areas. Pipe sizes are external.</t>
  </si>
  <si>
    <t>WASTE, VENT AND RAIN WATER PIPES AND ACCESSORIES</t>
  </si>
  <si>
    <t>All domestic waste, vent and storm water pipe lines shall be UPVC pipes and shall be provided with a minimum slope towards the outlet unless specified. All UPVC pipes and necessary fittings shall be standard quality and be free from damage during storage, transportation, construction etc. Unit price shall include all the necessary assistance civil works, such as excavation cartaway, fixing or hanging to walls, beams or slabs. etc., necessary fittings such as bends, Y. T, etc.</t>
  </si>
  <si>
    <t>WATER TANKER</t>
  </si>
  <si>
    <t>WATER SUPPLY PIPES AND VALVES</t>
  </si>
  <si>
    <t>Supply and fix 6 mm thick clear sheet glass to windows and doors. Price shall include putty and all the necessary fixing accessories.</t>
  </si>
  <si>
    <t>2.10.</t>
  </si>
  <si>
    <t>2,13</t>
  </si>
  <si>
    <t>Delivery Room Size: 100x40cm 3pcs</t>
  </si>
  <si>
    <t>Pharmacy Size: 70x100 1pc, 40x100cm 2pcs</t>
  </si>
  <si>
    <t>3.01.01</t>
  </si>
  <si>
    <t>3.02.01</t>
  </si>
  <si>
    <t>3.03.01</t>
  </si>
  <si>
    <t>3.04.01</t>
  </si>
  <si>
    <t>4.02.01</t>
  </si>
  <si>
    <t>4.02.02</t>
  </si>
  <si>
    <t>4.02.03</t>
  </si>
  <si>
    <t>4.02.04</t>
  </si>
  <si>
    <t>4.02.05</t>
  </si>
  <si>
    <t>4.02.06</t>
  </si>
  <si>
    <t>4.02.07</t>
  </si>
  <si>
    <t>4.02.08</t>
  </si>
  <si>
    <t>4.02.09</t>
  </si>
  <si>
    <t>4.02.10</t>
  </si>
  <si>
    <t>4.02.11</t>
  </si>
  <si>
    <t>4.02.12</t>
  </si>
  <si>
    <t>4.02.13</t>
  </si>
  <si>
    <t>4.02.14</t>
  </si>
  <si>
    <t>4.04.01</t>
  </si>
  <si>
    <t>4.03.01</t>
  </si>
  <si>
    <t>4.05.01</t>
  </si>
  <si>
    <t>4.05.02</t>
  </si>
  <si>
    <t>4.05.03</t>
  </si>
  <si>
    <t>4.05.04</t>
  </si>
  <si>
    <t>4.05.05</t>
  </si>
  <si>
    <t>4.05.06</t>
  </si>
  <si>
    <t>4.05.07</t>
  </si>
  <si>
    <t>4.05.08</t>
  </si>
  <si>
    <t>4.05.09</t>
  </si>
  <si>
    <t>4.05.10</t>
  </si>
  <si>
    <t>4.05.11</t>
  </si>
  <si>
    <t>4.06.01</t>
  </si>
  <si>
    <t>ELECTRICAL INSTALLATION</t>
  </si>
  <si>
    <t>Supply and Install Flush mounted Sheet metal Sub Distribution enclosure with lockable door. Bus bar rating of 25A/1ph, Earthing lead with all its accessories and enough ample space for future expansion consisting of: 2pc m.c.b of 16A/1ph, 2pcs m.c.b of 10A/1ph.</t>
  </si>
  <si>
    <t>4.01.01</t>
  </si>
  <si>
    <t>Supply and install Dia. 20 mm PPR, PN-10 pipes to internal cold water distribution system complete with all the necessary fittings and accessories. Price shall include adaptor connection with site HDPE pipe.</t>
  </si>
  <si>
    <t>Supply, Lay and join internal UPVC PN-4 waste pipes with all UPVC pipe fittings including joining with solvent cement joints and testing of joints etc. The pipe diameter shall be Dia. 110mm</t>
  </si>
  <si>
    <t>Supply and Install 2000 liter Fiber Glass Tanker complete with rehabilitation of existing steel support. Price shall include all related piping work (inlet, outlet, drain, over flow ), valves and  related civil works.</t>
  </si>
  <si>
    <t>Supply and Install Lighting control Switches as specified that meet industry standards including appropriate cover plate, junction box and necessary accessories.</t>
  </si>
  <si>
    <t>All fixtures and pipes which are specified below shall be subject to the Consultant’s or Owner's approval based on samples, brochures and catalogues presented by the contractor. Unit Price shall include all the necessary fixing brackets or hooks and all assistance civil works such as chiseling of walls, floors, beams etc.</t>
  </si>
  <si>
    <t>Fix, Test and Commission wash down water closets made of white vitreous China complete with plastic seat cover, low flush cistern and with all necessary accessories.</t>
  </si>
  <si>
    <t xml:space="preserve">Supply, Lay, Test, Disinfect and Commission Dia. 25mm HDPE PN 16 Water distribution pipe from public water main to the Water Tanker. Price includes all necessary fittings, excavation to an average depth of 600mm and width of 600mm with 100mm thick sand bedding all around the pipes and backfilling. </t>
  </si>
  <si>
    <t>Supply and fix PPR ball Valves of approved standard on water supply distribution lines. The valves shall be compatible with PP pipes and complete with adaptors, unions, elastic waterproofing, hand wheels of normal quality and all other necessary accessories</t>
  </si>
  <si>
    <t>Supply, Fix, Test and Commission Bronze Gate valves, PN 16, of approved Standards &amp; quality on the water supply Riser Branch lines to rooms with sanitary provisions.</t>
  </si>
  <si>
    <t>TOTAL FOR BILL NO. 1</t>
  </si>
  <si>
    <t>VAT (15%)</t>
  </si>
  <si>
    <t>GRAND TOTAL including VAT</t>
  </si>
  <si>
    <t>Project :- ATAYE HOSPITAL DAMAGED BLOCK RENOVATION WORKS</t>
  </si>
  <si>
    <t>TOTAL inclunding VAT</t>
  </si>
  <si>
    <t>ROOFING</t>
  </si>
  <si>
    <t>Supply and Fix G-30 ribbed sheet ceiling under eave fixed to truss. Price shall include 40×50 mm wooden battens with c/c spacing of 600 mm both ways, corner list and all other necessary accessories.</t>
  </si>
  <si>
    <t>Supply and fix G-28 flat metal sheet gutter. Price shall include metal bracket support at proper locations and all other necessary accessories. Devt. length =500 mm</t>
  </si>
  <si>
    <t>Ditto but copping with development length 500mm.</t>
  </si>
  <si>
    <t>Supply and fix 110mm diameter PVC down pipe. Price shall include metal strap supports c/c 1000mm, wire strainer and all other necessary accessories.</t>
  </si>
  <si>
    <t>METAL WORKS</t>
  </si>
  <si>
    <t>Metal windows and doors shall be manufactured from 38X1mm LTZ frame profile and 0.8 mm thick ribbed sheet all as per the Engineer's approval and window door schedule. For all windows &amp; doors provide security RHS grill of (30*10*1.25)mm spaced at 10cm vertically including (25x25x1.25)mm frame. Unit price shall include: two coats of anti rust and three coats of synthetic enamel paint, approved quality cylindrical lock, hinges, handle and any other accessories to complete the work.</t>
  </si>
  <si>
    <t>WINDOWS</t>
  </si>
  <si>
    <t>﻿﻿﻿W1 size: W=2800mm H=1100mm</t>
  </si>
  <si>
    <t>﻿﻿﻿W2 size: W=1000mm H=2000mm</t>
  </si>
  <si>
    <t>﻿﻿﻿W3 size: W=1000mm H=1000mm</t>
  </si>
  <si>
    <t>﻿﻿﻿W4 size: W=750mm H=1200mm</t>
  </si>
  <si>
    <t>DOORS</t>
  </si>
  <si>
    <t>﻿﻿﻿﻿D1 size: 1000×2900mm</t>
  </si>
  <si>
    <t>﻿﻿﻿D2 size: 1000×2100mm</t>
  </si>
  <si>
    <t>﻿﻿﻿D3 size: 1850x2900mm</t>
  </si>
  <si>
    <t>FINISHES</t>
  </si>
  <si>
    <t xml:space="preserve">PORTLAND CEMENT PLASTER </t>
  </si>
  <si>
    <t>4.01.1</t>
  </si>
  <si>
    <t xml:space="preserve">Supply, prepare and apply three coats of Portland cement plaster where NEEDED. The proportioning of the cement and sand shall be 1 to 3 . Portland Cement Shall comply with the requirements of ASTM C 150, Type I. Sand Aggregates shall comply with the requirements of ASTM C 897: </t>
  </si>
  <si>
    <t xml:space="preserve">a) To Internal Wall Surfaces </t>
  </si>
  <si>
    <t xml:space="preserve">b) To Column surfaces and Lintels </t>
  </si>
  <si>
    <t>FLOORING</t>
  </si>
  <si>
    <t>4.02.1</t>
  </si>
  <si>
    <t>Supply and Fix (300x300x9)mm non-slippery ceramic floor tiles. Quality, type, color &amp; pattern must be approved by the engineer. Price should include mortar bed grouting and all other necessary works.</t>
  </si>
  <si>
    <t>4.02.2</t>
  </si>
  <si>
    <t>Supply and Fix (9x100)mm non-slippery ceramic skirting including mortar backing and appropriate grouting.</t>
  </si>
  <si>
    <t>4.02.3</t>
  </si>
  <si>
    <t>Make good Verandah Area tiles</t>
  </si>
  <si>
    <t>WINDOW SILL</t>
  </si>
  <si>
    <t>Supply and Fix 30cm width Terrazzo window sill  bedded on cement mortar (1:3) ratio.  Price shall include cement screed, bullnosing and all necessary works.</t>
  </si>
  <si>
    <t>PAINTING</t>
  </si>
  <si>
    <t>Supply and Apply three coats of synthetic emulsion paint to internal plastered wall surfaces. Cost includes clean both surfaces and fix all cracks with Masonry Filler. Color to be approved by the Architect/Engineer.</t>
  </si>
  <si>
    <t>Supply and Apply three coats of weather resistant emulsion paint to external rendered wall surface</t>
  </si>
  <si>
    <t>Ditto as item No 5.02, but to chipwood ceiling</t>
  </si>
  <si>
    <t>Supply and Apply three coats of synthetic enamel paint to ribbed sheet ceiling under eave</t>
  </si>
  <si>
    <t>Ditto as item No 5.04, but to exposed concrete surfaces (beams and columns)</t>
  </si>
  <si>
    <t>Supply and fix 6 mm thick clear sheet glass to windows and doors according to the drawings. Price shall include putty and all the necessary fixing accessories.</t>
  </si>
  <si>
    <t>Supply and Install Flush mounted Sheet metal Sub Distribution enclosure with lockable door. Bus bar rating of 50A/3ph, Earthing lead with all its accessories and enough ample space for future expansion consisting of: 1pc m.c.b of 25A/1ph, 5pc m.c.b of 16A/1ph, 4pcs m.c.b of 10A/1ph.</t>
  </si>
  <si>
    <t>Ceiling Mounted White LED Strip Light, 120V, 4-Foot, 1-Light, 25 W</t>
  </si>
  <si>
    <t>FEEDER CABLES</t>
  </si>
  <si>
    <t>Supply and Install PVC insulated Power Supply/Feeder Cables: XLPE 0.6/KV that meet industry standards.</t>
  </si>
  <si>
    <t xml:space="preserve">Supply Power from Manhole to Pharmacy SDB 3x4 sqmm power cable </t>
  </si>
  <si>
    <t>ATAYE HOSPITAL DAMAGED BLOCK RENOVATION WORKS</t>
  </si>
  <si>
    <t>Client :- DOCTORS WITH AFRICA CUAMM</t>
  </si>
  <si>
    <t>Project :- JEWHA AND ATAYE RENOVATION WORKS</t>
  </si>
  <si>
    <t>INSTRUCTIONS: The sheets have been protected in order to accidentally modify the BoQ.
You can only write the RATE amounts in the cells in column  E of each BoQ, JEWA and ATAYE.
All the amount will be authomatically calculated for each BOQ and for the resume.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</si>
</sst>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22">
    <font>
      <sz val="11"/>
      <color theme="1"/>
      <name val="Calibri"/>
      <family val="2"/>
      <scheme val="minor"/>
    </font>
    <font>
      <sz val="11"/>
      <color theme="1"/>
      <name val="Calibri"/>
      <family val="2"/>
      <scheme val="minor"/>
    </font>
    <font>
      <sz val="10"/>
      <name val="Arial"/>
      <family val="2"/>
    </font>
    <font>
      <sz val="10"/>
      <name val="Helv"/>
      <charset val="204"/>
    </font>
    <font>
      <sz val="10"/>
      <color rgb="FF000000"/>
      <name val="Times New Roman"/>
      <family val="1"/>
    </font>
    <font>
      <b/>
      <sz val="12"/>
      <name val="Garamond"/>
      <family val="1"/>
    </font>
    <font>
      <sz val="12"/>
      <name val="Garamond"/>
      <family val="1"/>
    </font>
    <font>
      <sz val="11"/>
      <name val="Garamond"/>
      <family val="1"/>
    </font>
    <font>
      <b/>
      <sz val="12"/>
      <color theme="1"/>
      <name val="Garamond"/>
      <family val="1"/>
    </font>
    <font>
      <b/>
      <sz val="11"/>
      <name val="Garamond"/>
      <family val="1"/>
    </font>
    <font>
      <b/>
      <sz val="14"/>
      <name val="Garamond"/>
      <family val="1"/>
    </font>
    <font>
      <sz val="14"/>
      <name val="Garamond"/>
      <family val="1"/>
    </font>
    <font>
      <sz val="11"/>
      <color theme="1"/>
      <name val="Garamond"/>
      <family val="1"/>
    </font>
    <font>
      <b/>
      <sz val="11"/>
      <color theme="1"/>
      <name val="Garamond"/>
      <family val="1"/>
    </font>
    <font>
      <vertAlign val="superscript"/>
      <sz val="12"/>
      <name val="Garamond"/>
      <family val="1"/>
    </font>
    <font>
      <sz val="12"/>
      <color theme="1"/>
      <name val="Garamond"/>
      <family val="1"/>
    </font>
    <font>
      <b/>
      <sz val="14"/>
      <color theme="1"/>
      <name val="Garamond"/>
      <family val="1"/>
    </font>
    <font>
      <sz val="13"/>
      <color theme="1"/>
      <name val="Helvetica Neue"/>
      <family val="2"/>
    </font>
    <font>
      <sz val="12"/>
      <color rgb="FF394147"/>
      <name val="Arial"/>
      <family val="2"/>
    </font>
    <font>
      <sz val="11"/>
      <name val="Tw Cen MT"/>
      <family val="2"/>
    </font>
    <font>
      <b/>
      <sz val="11"/>
      <name val="Tw Cen MT"/>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3">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double">
        <color auto="1"/>
      </right>
      <top style="double">
        <color auto="1"/>
      </top>
      <bottom style="hair">
        <color auto="1"/>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top/>
      <bottom style="double">
        <color auto="1"/>
      </bottom>
      <diagonal/>
    </border>
    <border>
      <left style="thin">
        <color auto="1"/>
      </left>
      <right/>
      <top style="hair">
        <color auto="1"/>
      </top>
      <bottom style="hair">
        <color auto="1"/>
      </bottom>
      <diagonal/>
    </border>
    <border>
      <left/>
      <right style="double">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hair">
        <color auto="1"/>
      </top>
      <bottom style="double">
        <color auto="1"/>
      </bottom>
      <diagonal/>
    </border>
    <border>
      <left/>
      <right style="double">
        <color auto="1"/>
      </right>
      <top style="hair">
        <color auto="1"/>
      </top>
      <bottom style="double">
        <color auto="1"/>
      </bottom>
      <diagonal/>
    </border>
    <border>
      <left/>
      <right style="thin">
        <color auto="1"/>
      </right>
      <top style="hair">
        <color auto="1"/>
      </top>
      <bottom style="double">
        <color auto="1"/>
      </bottom>
      <diagonal/>
    </border>
    <border>
      <left style="double">
        <color auto="1"/>
      </left>
      <right style="thin">
        <color auto="1"/>
      </right>
      <top style="hair">
        <color auto="1"/>
      </top>
      <bottom/>
      <diagonal/>
    </border>
    <border>
      <left style="double">
        <color auto="1"/>
      </left>
      <right/>
      <top style="hair">
        <color auto="1"/>
      </top>
      <bottom/>
      <diagonal/>
    </border>
    <border>
      <left/>
      <right style="thin">
        <color auto="1"/>
      </right>
      <top style="hair">
        <color auto="1"/>
      </top>
      <bottom/>
      <diagonal/>
    </border>
  </borders>
  <cellStyleXfs count="14">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3" fillId="0" borderId="0"/>
    <xf numFmtId="0" fontId="4" fillId="0" borderId="0"/>
  </cellStyleXfs>
  <cellXfs count="218">
    <xf numFmtId="0" fontId="0" fillId="0" borderId="0" xfId="0"/>
    <xf numFmtId="0" fontId="11" fillId="0" borderId="0" xfId="0" applyFont="1"/>
    <xf numFmtId="0" fontId="12" fillId="0" borderId="0" xfId="0" applyFont="1"/>
    <xf numFmtId="0" fontId="13" fillId="0" borderId="1" xfId="0" applyFont="1" applyBorder="1" applyAlignment="1">
      <alignment vertical="top"/>
    </xf>
    <xf numFmtId="0" fontId="12" fillId="0" borderId="4" xfId="0" applyFont="1" applyBorder="1" applyAlignment="1">
      <alignment vertical="top"/>
    </xf>
    <xf numFmtId="164" fontId="12" fillId="0" borderId="5" xfId="1" applyFont="1" applyBorder="1" applyAlignment="1">
      <alignment horizontal="right"/>
    </xf>
    <xf numFmtId="0" fontId="12" fillId="0" borderId="7" xfId="0" applyFont="1" applyBorder="1" applyAlignment="1">
      <alignment vertical="top"/>
    </xf>
    <xf numFmtId="164" fontId="12" fillId="0" borderId="8" xfId="1" applyFont="1" applyBorder="1" applyAlignment="1">
      <alignment horizontal="right"/>
    </xf>
    <xf numFmtId="164" fontId="12" fillId="0" borderId="0" xfId="0" applyNumberFormat="1" applyFont="1"/>
    <xf numFmtId="0" fontId="12" fillId="0" borderId="10" xfId="0" applyFont="1" applyBorder="1" applyAlignment="1">
      <alignment vertical="top"/>
    </xf>
    <xf numFmtId="0" fontId="13" fillId="0" borderId="0" xfId="0" applyFont="1" applyAlignment="1">
      <alignment vertical="top"/>
    </xf>
    <xf numFmtId="0" fontId="12" fillId="0" borderId="0" xfId="0" applyFont="1" applyAlignment="1">
      <alignment horizontal="center"/>
    </xf>
    <xf numFmtId="0" fontId="13" fillId="0" borderId="0" xfId="0" applyFont="1"/>
    <xf numFmtId="0" fontId="12" fillId="0" borderId="0" xfId="0" applyFont="1" applyAlignment="1">
      <alignment vertical="top"/>
    </xf>
    <xf numFmtId="164" fontId="12" fillId="0" borderId="0" xfId="1" applyFont="1"/>
    <xf numFmtId="164" fontId="13" fillId="0" borderId="33" xfId="1" applyFont="1" applyBorder="1" applyAlignment="1">
      <alignment horizontal="right"/>
    </xf>
    <xf numFmtId="164" fontId="13" fillId="0" borderId="34" xfId="1" applyFont="1" applyBorder="1" applyAlignment="1">
      <alignment horizontal="right"/>
    </xf>
    <xf numFmtId="164" fontId="13" fillId="0" borderId="28" xfId="1" applyFont="1" applyBorder="1" applyAlignment="1">
      <alignment horizontal="right"/>
    </xf>
    <xf numFmtId="164" fontId="13" fillId="0" borderId="2" xfId="1" applyFont="1" applyBorder="1" applyAlignment="1">
      <alignment horizontal="center"/>
    </xf>
    <xf numFmtId="0" fontId="13" fillId="0" borderId="2" xfId="0" applyFont="1" applyBorder="1" applyAlignment="1">
      <alignment horizontal="center"/>
    </xf>
    <xf numFmtId="164" fontId="12" fillId="0" borderId="5" xfId="1" applyFont="1" applyBorder="1"/>
    <xf numFmtId="164" fontId="12" fillId="0" borderId="6" xfId="1" applyFont="1" applyBorder="1"/>
    <xf numFmtId="164" fontId="12" fillId="0" borderId="8" xfId="1" applyFont="1" applyBorder="1"/>
    <xf numFmtId="164" fontId="12" fillId="0" borderId="9" xfId="1" applyFont="1" applyBorder="1"/>
    <xf numFmtId="0" fontId="12" fillId="0" borderId="8" xfId="0" applyFont="1" applyBorder="1"/>
    <xf numFmtId="164" fontId="13" fillId="0" borderId="2" xfId="1" applyFont="1" applyBorder="1" applyAlignment="1">
      <alignment horizontal="center"/>
    </xf>
    <xf numFmtId="164" fontId="13" fillId="0" borderId="3" xfId="1" applyFont="1" applyBorder="1" applyAlignment="1">
      <alignment horizontal="center"/>
    </xf>
    <xf numFmtId="164" fontId="10" fillId="0" borderId="0" xfId="1" applyFont="1" applyFill="1" applyBorder="1" applyAlignment="1"/>
    <xf numFmtId="0" fontId="10" fillId="0" borderId="0" xfId="5" applyFont="1" applyAlignment="1">
      <alignment horizontal="left"/>
    </xf>
    <xf numFmtId="0" fontId="12" fillId="0" borderId="20" xfId="0" applyFont="1" applyBorder="1" applyAlignment="1">
      <alignment horizontal="left" vertical="top"/>
    </xf>
    <xf numFmtId="0" fontId="10" fillId="0" borderId="0" xfId="5" applyFont="1" applyAlignment="1">
      <alignment horizontal="center"/>
    </xf>
    <xf numFmtId="0" fontId="12" fillId="0" borderId="5" xfId="0" applyFont="1" applyBorder="1"/>
    <xf numFmtId="0" fontId="12" fillId="0" borderId="37" xfId="0" applyFont="1" applyBorder="1" applyAlignment="1">
      <alignment horizontal="center" vertical="top"/>
    </xf>
    <xf numFmtId="0" fontId="12" fillId="0" borderId="38" xfId="0" applyFont="1" applyBorder="1" applyAlignment="1">
      <alignment horizontal="center" vertical="top"/>
    </xf>
    <xf numFmtId="164" fontId="13" fillId="0" borderId="29" xfId="1" applyFont="1" applyBorder="1"/>
    <xf numFmtId="164" fontId="13" fillId="0" borderId="30" xfId="1" applyFont="1" applyBorder="1"/>
    <xf numFmtId="164" fontId="13" fillId="0" borderId="31" xfId="1" applyFont="1" applyBorder="1"/>
    <xf numFmtId="164" fontId="13" fillId="0" borderId="32" xfId="1" applyFont="1" applyBorder="1"/>
    <xf numFmtId="0" fontId="13" fillId="0" borderId="0" xfId="0" applyFont="1" applyBorder="1" applyAlignment="1">
      <alignment horizontal="right"/>
    </xf>
    <xf numFmtId="164" fontId="13" fillId="0" borderId="35" xfId="1" applyFont="1" applyBorder="1"/>
    <xf numFmtId="164" fontId="13" fillId="0" borderId="36" xfId="1" applyFont="1" applyBorder="1"/>
    <xf numFmtId="164" fontId="12" fillId="0" borderId="8" xfId="1" applyFont="1" applyFill="1" applyBorder="1" applyAlignment="1" applyProtection="1">
      <alignment vertical="center"/>
      <protection locked="0"/>
    </xf>
    <xf numFmtId="164" fontId="7" fillId="0" borderId="8" xfId="1" applyFont="1" applyFill="1" applyBorder="1" applyAlignment="1" applyProtection="1">
      <alignment horizontal="center" vertical="center" wrapText="1"/>
      <protection locked="0"/>
    </xf>
    <xf numFmtId="164" fontId="12" fillId="0" borderId="8" xfId="1" applyFont="1" applyFill="1" applyBorder="1" applyAlignment="1" applyProtection="1">
      <alignment horizontal="center" vertical="center"/>
      <protection locked="0"/>
    </xf>
    <xf numFmtId="164" fontId="6" fillId="0" borderId="15" xfId="1" applyFont="1" applyFill="1" applyBorder="1" applyAlignment="1" applyProtection="1">
      <alignment horizontal="center" vertical="center"/>
      <protection locked="0"/>
    </xf>
    <xf numFmtId="164" fontId="10" fillId="0" borderId="0" xfId="1" applyFont="1" applyFill="1" applyBorder="1" applyAlignment="1" applyProtection="1"/>
    <xf numFmtId="0" fontId="11" fillId="0" borderId="0" xfId="0" applyFont="1" applyProtection="1"/>
    <xf numFmtId="0" fontId="10" fillId="0" borderId="0" xfId="5" applyFont="1" applyAlignment="1" applyProtection="1">
      <alignment horizontal="left"/>
    </xf>
    <xf numFmtId="0" fontId="10" fillId="0" borderId="0" xfId="5" applyFont="1" applyAlignment="1" applyProtection="1">
      <alignment horizontal="center"/>
    </xf>
    <xf numFmtId="0" fontId="12" fillId="0" borderId="20" xfId="0" applyFont="1" applyBorder="1" applyAlignment="1" applyProtection="1">
      <alignment horizontal="left" vertical="top"/>
    </xf>
    <xf numFmtId="0" fontId="12" fillId="0" borderId="0" xfId="0" applyFont="1" applyProtection="1"/>
    <xf numFmtId="0" fontId="13" fillId="0" borderId="1" xfId="0" applyFont="1" applyBorder="1" applyAlignment="1" applyProtection="1">
      <alignment vertical="top"/>
    </xf>
    <xf numFmtId="0" fontId="13" fillId="0" borderId="2" xfId="0" applyFont="1" applyBorder="1" applyAlignment="1" applyProtection="1">
      <alignment horizontal="center"/>
    </xf>
    <xf numFmtId="164" fontId="13" fillId="0" borderId="2" xfId="1" applyFont="1" applyBorder="1" applyAlignment="1" applyProtection="1">
      <alignment horizontal="center"/>
    </xf>
    <xf numFmtId="164" fontId="13" fillId="0" borderId="2" xfId="1" applyFont="1" applyBorder="1" applyAlignment="1" applyProtection="1">
      <alignment horizontal="center"/>
    </xf>
    <xf numFmtId="164" fontId="13" fillId="0" borderId="3" xfId="1" applyFont="1" applyBorder="1" applyAlignment="1" applyProtection="1">
      <alignment horizontal="center"/>
    </xf>
    <xf numFmtId="0" fontId="12" fillId="0" borderId="4" xfId="0" applyFont="1" applyBorder="1" applyAlignment="1" applyProtection="1">
      <alignment vertical="top"/>
    </xf>
    <xf numFmtId="0" fontId="12" fillId="0" borderId="5" xfId="0" applyFont="1" applyBorder="1" applyProtection="1"/>
    <xf numFmtId="164" fontId="12" fillId="0" borderId="5" xfId="1" applyFont="1" applyBorder="1" applyAlignment="1" applyProtection="1">
      <alignment horizontal="right"/>
    </xf>
    <xf numFmtId="164" fontId="12" fillId="0" borderId="5" xfId="1" applyFont="1" applyBorder="1" applyProtection="1"/>
    <xf numFmtId="164" fontId="12" fillId="0" borderId="6" xfId="1" applyFont="1" applyBorder="1" applyProtection="1"/>
    <xf numFmtId="0" fontId="12" fillId="0" borderId="7" xfId="0" applyFont="1" applyBorder="1" applyAlignment="1" applyProtection="1">
      <alignment vertical="top"/>
    </xf>
    <xf numFmtId="0" fontId="12" fillId="0" borderId="8" xfId="0" applyFont="1" applyBorder="1" applyProtection="1"/>
    <xf numFmtId="164" fontId="12" fillId="0" borderId="8" xfId="1" applyFont="1" applyBorder="1" applyAlignment="1" applyProtection="1">
      <alignment horizontal="right"/>
    </xf>
    <xf numFmtId="164" fontId="12" fillId="0" borderId="8" xfId="1" applyFont="1" applyBorder="1" applyProtection="1"/>
    <xf numFmtId="164" fontId="12" fillId="0" borderId="9" xfId="1" applyFont="1" applyBorder="1" applyProtection="1"/>
    <xf numFmtId="164" fontId="12" fillId="0" borderId="0" xfId="0" applyNumberFormat="1" applyFont="1" applyProtection="1"/>
    <xf numFmtId="164" fontId="12" fillId="0" borderId="21" xfId="1" applyFont="1" applyBorder="1" applyProtection="1"/>
    <xf numFmtId="164" fontId="12" fillId="0" borderId="22" xfId="1" applyFont="1" applyBorder="1" applyProtection="1"/>
    <xf numFmtId="0" fontId="12" fillId="0" borderId="10" xfId="0" applyFont="1" applyBorder="1" applyAlignment="1" applyProtection="1">
      <alignment vertical="top"/>
    </xf>
    <xf numFmtId="0" fontId="12" fillId="0" borderId="37" xfId="0" applyFont="1" applyBorder="1" applyAlignment="1" applyProtection="1">
      <alignment horizontal="center" vertical="top"/>
    </xf>
    <xf numFmtId="0" fontId="12" fillId="0" borderId="38" xfId="0" applyFont="1" applyBorder="1" applyAlignment="1" applyProtection="1">
      <alignment horizontal="center" vertical="top"/>
    </xf>
    <xf numFmtId="0" fontId="13" fillId="0" borderId="0" xfId="0" applyFont="1" applyAlignment="1" applyProtection="1">
      <alignment vertical="top"/>
    </xf>
    <xf numFmtId="0" fontId="13" fillId="0" borderId="0" xfId="0" applyFont="1" applyBorder="1" applyAlignment="1" applyProtection="1">
      <alignment horizontal="right"/>
    </xf>
    <xf numFmtId="164" fontId="13" fillId="0" borderId="33" xfId="1" applyFont="1" applyBorder="1" applyAlignment="1" applyProtection="1">
      <alignment horizontal="right"/>
    </xf>
    <xf numFmtId="164" fontId="13" fillId="0" borderId="29" xfId="1" applyFont="1" applyBorder="1" applyProtection="1"/>
    <xf numFmtId="164" fontId="13" fillId="0" borderId="30" xfId="1" applyFont="1" applyBorder="1" applyProtection="1"/>
    <xf numFmtId="0" fontId="13" fillId="0" borderId="0" xfId="0" applyFont="1" applyProtection="1"/>
    <xf numFmtId="0" fontId="12" fillId="0" borderId="0" xfId="0" applyFont="1" applyAlignment="1" applyProtection="1">
      <alignment vertical="top"/>
    </xf>
    <xf numFmtId="164" fontId="13" fillId="0" borderId="34" xfId="1" applyFont="1" applyBorder="1" applyAlignment="1" applyProtection="1">
      <alignment horizontal="right"/>
    </xf>
    <xf numFmtId="164" fontId="13" fillId="0" borderId="31" xfId="1" applyFont="1" applyBorder="1" applyProtection="1"/>
    <xf numFmtId="164" fontId="13" fillId="0" borderId="32" xfId="1" applyFont="1" applyBorder="1" applyProtection="1"/>
    <xf numFmtId="164" fontId="13" fillId="0" borderId="28" xfId="1" applyFont="1" applyBorder="1" applyAlignment="1" applyProtection="1">
      <alignment horizontal="right"/>
    </xf>
    <xf numFmtId="164" fontId="13" fillId="0" borderId="35" xfId="1" applyFont="1" applyBorder="1" applyProtection="1"/>
    <xf numFmtId="164" fontId="13" fillId="0" borderId="36" xfId="1" applyFont="1" applyBorder="1" applyProtection="1"/>
    <xf numFmtId="0" fontId="12" fillId="0" borderId="0" xfId="0" applyFont="1" applyAlignment="1" applyProtection="1">
      <alignment horizontal="center"/>
    </xf>
    <xf numFmtId="164" fontId="12" fillId="0" borderId="0" xfId="1" applyFont="1" applyProtection="1"/>
    <xf numFmtId="0" fontId="16" fillId="0" borderId="1" xfId="0" applyFont="1" applyFill="1" applyBorder="1" applyAlignment="1" applyProtection="1">
      <alignment horizontal="center" vertical="center"/>
    </xf>
    <xf numFmtId="0" fontId="16" fillId="0" borderId="2" xfId="0" applyFont="1" applyFill="1" applyBorder="1" applyAlignment="1" applyProtection="1">
      <alignment horizontal="center" vertical="center"/>
    </xf>
    <xf numFmtId="164" fontId="16" fillId="0" borderId="2" xfId="1" applyFont="1" applyFill="1" applyBorder="1" applyAlignment="1" applyProtection="1">
      <alignment horizontal="center" vertical="center"/>
    </xf>
    <xf numFmtId="164" fontId="16" fillId="0" borderId="3" xfId="1" applyFont="1" applyFill="1" applyBorder="1" applyAlignment="1" applyProtection="1">
      <alignment horizontal="center" vertical="center"/>
    </xf>
    <xf numFmtId="0" fontId="16" fillId="0" borderId="0" xfId="0" applyFont="1" applyFill="1" applyAlignment="1" applyProtection="1">
      <alignment horizontal="center" vertical="center"/>
    </xf>
    <xf numFmtId="0" fontId="13" fillId="0" borderId="11" xfId="0" applyFont="1" applyFill="1" applyBorder="1" applyAlignment="1" applyProtection="1">
      <alignment vertical="top"/>
    </xf>
    <xf numFmtId="0" fontId="13" fillId="0" borderId="12" xfId="0" applyFont="1" applyFill="1" applyBorder="1" applyProtection="1"/>
    <xf numFmtId="0" fontId="12" fillId="0" borderId="12" xfId="0" applyFont="1" applyFill="1" applyBorder="1" applyAlignment="1" applyProtection="1">
      <alignment horizontal="center"/>
    </xf>
    <xf numFmtId="164" fontId="13" fillId="0" borderId="12" xfId="1" applyFont="1" applyFill="1" applyBorder="1" applyProtection="1"/>
    <xf numFmtId="164" fontId="13" fillId="0" borderId="13" xfId="1" applyFont="1" applyFill="1" applyBorder="1" applyProtection="1"/>
    <xf numFmtId="0" fontId="13" fillId="0" borderId="0" xfId="0" applyFont="1" applyFill="1" applyProtection="1"/>
    <xf numFmtId="0" fontId="12" fillId="0" borderId="14" xfId="0" applyFont="1" applyFill="1" applyBorder="1" applyAlignment="1" applyProtection="1">
      <alignment vertical="top"/>
    </xf>
    <xf numFmtId="0" fontId="12" fillId="0" borderId="15" xfId="0" applyFont="1" applyFill="1" applyBorder="1" applyProtection="1"/>
    <xf numFmtId="0" fontId="12" fillId="0" borderId="15" xfId="0" applyFont="1" applyFill="1" applyBorder="1" applyAlignment="1" applyProtection="1">
      <alignment horizontal="center"/>
    </xf>
    <xf numFmtId="164" fontId="12" fillId="0" borderId="15" xfId="1" applyFont="1" applyFill="1" applyBorder="1" applyProtection="1"/>
    <xf numFmtId="164" fontId="12" fillId="0" borderId="16" xfId="1" applyFont="1" applyFill="1" applyBorder="1" applyProtection="1"/>
    <xf numFmtId="0" fontId="12" fillId="0" borderId="0" xfId="0" applyFont="1" applyFill="1" applyProtection="1"/>
    <xf numFmtId="0" fontId="12" fillId="0" borderId="17" xfId="0" applyFont="1" applyFill="1" applyBorder="1" applyAlignment="1" applyProtection="1">
      <alignment vertical="top"/>
    </xf>
    <xf numFmtId="0" fontId="12" fillId="0" borderId="18" xfId="0" applyFont="1" applyFill="1" applyBorder="1" applyProtection="1"/>
    <xf numFmtId="0" fontId="12" fillId="0" borderId="18" xfId="0" applyFont="1" applyFill="1" applyBorder="1" applyAlignment="1" applyProtection="1">
      <alignment horizontal="center"/>
    </xf>
    <xf numFmtId="164" fontId="12" fillId="0" borderId="18" xfId="1" applyFont="1" applyFill="1" applyBorder="1" applyProtection="1"/>
    <xf numFmtId="164" fontId="12" fillId="0" borderId="19" xfId="1" applyFont="1" applyFill="1" applyBorder="1" applyProtection="1"/>
    <xf numFmtId="0" fontId="8" fillId="0" borderId="25" xfId="0" applyFont="1" applyFill="1" applyBorder="1" applyAlignment="1" applyProtection="1">
      <alignment horizontal="center" vertical="top"/>
    </xf>
    <xf numFmtId="0" fontId="8" fillId="0" borderId="26" xfId="0" applyFont="1" applyFill="1" applyBorder="1" applyProtection="1"/>
    <xf numFmtId="0" fontId="15" fillId="0" borderId="26" xfId="0" applyFont="1" applyFill="1" applyBorder="1" applyAlignment="1" applyProtection="1">
      <alignment horizontal="center"/>
    </xf>
    <xf numFmtId="164" fontId="8" fillId="0" borderId="26" xfId="1" applyFont="1" applyFill="1" applyBorder="1" applyProtection="1"/>
    <xf numFmtId="164" fontId="8" fillId="0" borderId="27" xfId="1" applyFont="1" applyFill="1" applyBorder="1" applyProtection="1"/>
    <xf numFmtId="0" fontId="8" fillId="0" borderId="0" xfId="0" applyFont="1" applyFill="1" applyProtection="1"/>
    <xf numFmtId="0" fontId="17" fillId="0" borderId="0" xfId="0" applyFont="1" applyFill="1" applyProtection="1"/>
    <xf numFmtId="0" fontId="13" fillId="0" borderId="7" xfId="0" applyFont="1" applyFill="1" applyBorder="1" applyAlignment="1" applyProtection="1">
      <alignment horizontal="center" vertical="center"/>
    </xf>
    <xf numFmtId="0" fontId="7" fillId="0" borderId="8"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xf>
    <xf numFmtId="164" fontId="12" fillId="0" borderId="8" xfId="1" applyFont="1" applyFill="1" applyBorder="1" applyAlignment="1" applyProtection="1">
      <alignment vertical="center"/>
    </xf>
    <xf numFmtId="164" fontId="12" fillId="0" borderId="9" xfId="1" applyFont="1" applyFill="1" applyBorder="1" applyAlignment="1" applyProtection="1">
      <alignment vertical="center"/>
    </xf>
    <xf numFmtId="0" fontId="9" fillId="0" borderId="21"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4" xfId="0" applyFont="1" applyFill="1" applyBorder="1" applyAlignment="1" applyProtection="1">
      <alignment horizontal="center" vertical="center" wrapText="1"/>
    </xf>
    <xf numFmtId="0" fontId="8" fillId="0" borderId="7" xfId="0" applyFont="1" applyFill="1" applyBorder="1" applyAlignment="1" applyProtection="1">
      <alignment horizontal="center" vertical="top"/>
    </xf>
    <xf numFmtId="0" fontId="5" fillId="0" borderId="8" xfId="0" applyFont="1" applyFill="1" applyBorder="1" applyAlignment="1" applyProtection="1">
      <alignment vertical="center"/>
    </xf>
    <xf numFmtId="0" fontId="12" fillId="0" borderId="8" xfId="0" applyFont="1" applyFill="1" applyBorder="1" applyAlignment="1" applyProtection="1">
      <alignment horizontal="center"/>
    </xf>
    <xf numFmtId="164" fontId="12" fillId="0" borderId="8" xfId="1" applyFont="1" applyFill="1" applyBorder="1" applyProtection="1"/>
    <xf numFmtId="164" fontId="12" fillId="0" borderId="9" xfId="1" applyFont="1" applyFill="1" applyBorder="1" applyProtection="1"/>
    <xf numFmtId="164" fontId="7" fillId="0" borderId="8" xfId="1" applyFont="1" applyFill="1" applyBorder="1" applyAlignment="1" applyProtection="1">
      <alignment horizontal="center" vertical="center"/>
    </xf>
    <xf numFmtId="164" fontId="7" fillId="0" borderId="8" xfId="1" applyFont="1" applyFill="1" applyBorder="1" applyAlignment="1" applyProtection="1">
      <alignment horizontal="center" vertical="center" wrapText="1"/>
    </xf>
    <xf numFmtId="164" fontId="12" fillId="0" borderId="9" xfId="1" applyFont="1" applyFill="1" applyBorder="1" applyAlignment="1" applyProtection="1">
      <alignment horizontal="center" vertical="center"/>
    </xf>
    <xf numFmtId="164" fontId="12" fillId="0" borderId="8" xfId="1" applyFont="1" applyFill="1" applyBorder="1" applyAlignment="1" applyProtection="1">
      <alignment horizontal="center" vertical="center"/>
    </xf>
    <xf numFmtId="0" fontId="13" fillId="0" borderId="7" xfId="0" applyFont="1" applyFill="1" applyBorder="1" applyAlignment="1" applyProtection="1">
      <alignment horizontal="center" vertical="top"/>
    </xf>
    <xf numFmtId="0" fontId="9" fillId="0" borderId="8" xfId="0" applyFont="1" applyFill="1" applyBorder="1" applyAlignment="1" applyProtection="1">
      <alignment vertical="center"/>
    </xf>
    <xf numFmtId="0" fontId="19" fillId="0" borderId="0" xfId="13" applyFont="1" applyFill="1" applyAlignment="1" applyProtection="1">
      <alignment vertical="top" wrapText="1"/>
    </xf>
    <xf numFmtId="0" fontId="20" fillId="0" borderId="0" xfId="13" applyFont="1" applyFill="1" applyAlignment="1" applyProtection="1">
      <alignment vertical="top" wrapText="1"/>
    </xf>
    <xf numFmtId="0" fontId="12" fillId="0" borderId="26" xfId="0" applyFont="1" applyFill="1" applyBorder="1" applyAlignment="1" applyProtection="1">
      <alignment horizontal="center"/>
    </xf>
    <xf numFmtId="164" fontId="13" fillId="0" borderId="26" xfId="1" applyFont="1" applyFill="1" applyBorder="1" applyProtection="1"/>
    <xf numFmtId="164" fontId="13" fillId="0" borderId="27" xfId="1" applyFont="1" applyFill="1" applyBorder="1" applyProtection="1"/>
    <xf numFmtId="0" fontId="6" fillId="0" borderId="14" xfId="0" applyFont="1" applyFill="1" applyBorder="1" applyAlignment="1" applyProtection="1">
      <alignment horizontal="center" vertical="top"/>
    </xf>
    <xf numFmtId="0" fontId="6" fillId="0" borderId="15" xfId="0" applyFont="1" applyFill="1" applyBorder="1" applyAlignment="1" applyProtection="1">
      <alignment horizontal="center" vertical="center"/>
    </xf>
    <xf numFmtId="1" fontId="6" fillId="0" borderId="15" xfId="0" applyNumberFormat="1" applyFont="1" applyFill="1" applyBorder="1" applyAlignment="1" applyProtection="1">
      <alignment horizontal="center" vertical="center"/>
    </xf>
    <xf numFmtId="164" fontId="6" fillId="0" borderId="15" xfId="1" applyFont="1" applyFill="1" applyBorder="1" applyAlignment="1" applyProtection="1">
      <alignment horizontal="center" vertical="center"/>
    </xf>
    <xf numFmtId="164" fontId="6" fillId="0" borderId="16" xfId="1" applyFont="1" applyFill="1" applyBorder="1" applyAlignment="1" applyProtection="1">
      <alignment horizontal="center" vertical="center"/>
    </xf>
    <xf numFmtId="0" fontId="13" fillId="0" borderId="14" xfId="0" applyFont="1" applyFill="1" applyBorder="1" applyAlignment="1" applyProtection="1">
      <alignment horizontal="center" vertical="top"/>
    </xf>
    <xf numFmtId="0" fontId="6" fillId="0" borderId="14" xfId="0" applyFont="1" applyFill="1" applyBorder="1" applyAlignment="1" applyProtection="1">
      <alignment horizontal="center" vertical="top" wrapText="1"/>
    </xf>
    <xf numFmtId="0" fontId="18" fillId="0" borderId="0" xfId="0" applyFont="1" applyFill="1" applyProtection="1"/>
    <xf numFmtId="0" fontId="13" fillId="3" borderId="7" xfId="0" applyFont="1" applyFill="1" applyBorder="1" applyAlignment="1" applyProtection="1">
      <alignment horizontal="center" vertical="center"/>
    </xf>
    <xf numFmtId="0" fontId="9" fillId="3" borderId="21" xfId="0" applyFont="1" applyFill="1" applyBorder="1" applyAlignment="1" applyProtection="1">
      <alignment horizontal="center" vertical="center" wrapText="1"/>
    </xf>
    <xf numFmtId="0" fontId="9" fillId="3" borderId="23" xfId="0" applyFont="1" applyFill="1" applyBorder="1" applyAlignment="1" applyProtection="1">
      <alignment horizontal="center" vertical="center" wrapText="1"/>
    </xf>
    <xf numFmtId="0" fontId="9" fillId="3" borderId="24" xfId="0" applyFont="1" applyFill="1" applyBorder="1" applyAlignment="1" applyProtection="1">
      <alignment horizontal="center" vertical="center" wrapText="1"/>
    </xf>
    <xf numFmtId="164" fontId="12" fillId="3" borderId="9" xfId="1" applyFont="1" applyFill="1" applyBorder="1" applyAlignment="1" applyProtection="1">
      <alignment vertical="center"/>
    </xf>
    <xf numFmtId="0" fontId="12" fillId="0" borderId="7" xfId="0" applyFont="1" applyBorder="1" applyAlignment="1" applyProtection="1">
      <alignment horizontal="center" vertical="center"/>
    </xf>
    <xf numFmtId="0" fontId="12" fillId="0" borderId="39" xfId="0" applyFont="1" applyBorder="1" applyAlignment="1" applyProtection="1">
      <alignment horizontal="center" vertical="top"/>
    </xf>
    <xf numFmtId="0" fontId="12" fillId="0" borderId="40" xfId="0" applyFont="1" applyBorder="1" applyAlignment="1" applyProtection="1">
      <alignment vertical="top"/>
    </xf>
    <xf numFmtId="0" fontId="12" fillId="0" borderId="41" xfId="0" applyFont="1" applyBorder="1" applyAlignment="1" applyProtection="1">
      <alignment horizontal="center" vertical="top"/>
    </xf>
    <xf numFmtId="0" fontId="12" fillId="0" borderId="42" xfId="0" applyFont="1" applyBorder="1" applyAlignment="1" applyProtection="1">
      <alignment horizontal="center" vertical="top"/>
    </xf>
    <xf numFmtId="0" fontId="16" fillId="0" borderId="1" xfId="0" applyFont="1" applyBorder="1" applyAlignment="1" applyProtection="1">
      <alignment horizontal="center" vertical="center"/>
    </xf>
    <xf numFmtId="0" fontId="16" fillId="0" borderId="2" xfId="0" applyFont="1" applyBorder="1" applyAlignment="1" applyProtection="1">
      <alignment horizontal="center" vertical="center"/>
    </xf>
    <xf numFmtId="164" fontId="16" fillId="0" borderId="2" xfId="1" applyFont="1" applyBorder="1" applyAlignment="1" applyProtection="1">
      <alignment horizontal="center" vertical="center"/>
    </xf>
    <xf numFmtId="164" fontId="16" fillId="0" borderId="3" xfId="1" applyFont="1" applyBorder="1" applyAlignment="1" applyProtection="1">
      <alignment horizontal="center" vertical="center"/>
    </xf>
    <xf numFmtId="0" fontId="16" fillId="0" borderId="0" xfId="0" applyFont="1" applyAlignment="1" applyProtection="1">
      <alignment horizontal="center" vertical="center"/>
    </xf>
    <xf numFmtId="0" fontId="8" fillId="0" borderId="25" xfId="0" applyFont="1" applyBorder="1" applyAlignment="1" applyProtection="1">
      <alignment horizontal="center" vertical="center"/>
    </xf>
    <xf numFmtId="0" fontId="8" fillId="0" borderId="26" xfId="0" applyFont="1" applyBorder="1" applyProtection="1"/>
    <xf numFmtId="0" fontId="15" fillId="0" borderId="26" xfId="0" applyFont="1" applyBorder="1" applyAlignment="1" applyProtection="1">
      <alignment horizontal="center"/>
    </xf>
    <xf numFmtId="164" fontId="8" fillId="0" borderId="26" xfId="1" applyFont="1" applyBorder="1" applyProtection="1"/>
    <xf numFmtId="164" fontId="8" fillId="0" borderId="27" xfId="1" applyFont="1" applyBorder="1" applyProtection="1"/>
    <xf numFmtId="0" fontId="8" fillId="0" borderId="0" xfId="0" applyFont="1" applyProtection="1"/>
    <xf numFmtId="0" fontId="13" fillId="0" borderId="7" xfId="0" applyFont="1" applyBorder="1" applyAlignment="1" applyProtection="1">
      <alignment horizontal="center" vertical="center"/>
    </xf>
    <xf numFmtId="0" fontId="7" fillId="0" borderId="8" xfId="0" applyFont="1" applyBorder="1" applyAlignment="1" applyProtection="1">
      <alignment horizontal="left" vertical="center" wrapText="1"/>
    </xf>
    <xf numFmtId="0" fontId="12" fillId="0" borderId="8" xfId="0" applyFont="1" applyBorder="1" applyAlignment="1" applyProtection="1">
      <alignment horizontal="center" vertical="center"/>
    </xf>
    <xf numFmtId="164" fontId="12" fillId="0" borderId="8" xfId="1" applyFont="1" applyBorder="1" applyAlignment="1" applyProtection="1">
      <alignment vertical="center"/>
    </xf>
    <xf numFmtId="164" fontId="12" fillId="0" borderId="9" xfId="1" applyFont="1" applyBorder="1" applyAlignment="1" applyProtection="1">
      <alignment vertical="center"/>
    </xf>
    <xf numFmtId="0" fontId="17" fillId="0" borderId="0" xfId="0" applyFont="1" applyProtection="1"/>
    <xf numFmtId="0" fontId="8" fillId="0" borderId="25" xfId="0" applyFont="1" applyBorder="1" applyAlignment="1" applyProtection="1">
      <alignment horizontal="center" vertical="top"/>
    </xf>
    <xf numFmtId="0" fontId="8" fillId="0" borderId="7" xfId="0" applyFont="1" applyBorder="1" applyAlignment="1" applyProtection="1">
      <alignment horizontal="center" vertical="top"/>
    </xf>
    <xf numFmtId="0" fontId="8" fillId="0" borderId="8" xfId="0" applyFont="1" applyBorder="1" applyProtection="1"/>
    <xf numFmtId="0" fontId="15" fillId="0" borderId="8" xfId="0" applyFont="1" applyBorder="1" applyAlignment="1" applyProtection="1">
      <alignment horizontal="center"/>
    </xf>
    <xf numFmtId="164" fontId="8" fillId="0" borderId="8" xfId="1" applyFont="1" applyBorder="1" applyProtection="1"/>
    <xf numFmtId="164" fontId="15" fillId="0" borderId="9" xfId="1" applyFont="1" applyBorder="1" applyProtection="1"/>
    <xf numFmtId="0" fontId="12" fillId="0" borderId="8" xfId="0" applyFont="1" applyBorder="1" applyAlignment="1" applyProtection="1">
      <alignment horizontal="center"/>
    </xf>
    <xf numFmtId="164" fontId="12" fillId="0" borderId="8" xfId="1" applyFont="1" applyBorder="1" applyProtection="1"/>
    <xf numFmtId="164" fontId="12" fillId="0" borderId="9" xfId="1" applyFont="1" applyBorder="1" applyProtection="1"/>
    <xf numFmtId="164" fontId="12" fillId="2" borderId="8" xfId="1" applyFont="1" applyFill="1" applyBorder="1" applyProtection="1"/>
    <xf numFmtId="0" fontId="5" fillId="0" borderId="8" xfId="0" applyFont="1" applyBorder="1" applyAlignment="1" applyProtection="1">
      <alignment vertical="center"/>
    </xf>
    <xf numFmtId="164" fontId="8" fillId="0" borderId="9" xfId="1" applyFont="1" applyBorder="1" applyProtection="1"/>
    <xf numFmtId="0" fontId="13" fillId="0" borderId="7" xfId="0" applyFont="1" applyBorder="1" applyAlignment="1" applyProtection="1">
      <alignment horizontal="center" vertical="top"/>
    </xf>
    <xf numFmtId="0" fontId="9" fillId="0" borderId="8" xfId="0" applyFont="1" applyBorder="1" applyAlignment="1" applyProtection="1">
      <alignment vertical="center"/>
    </xf>
    <xf numFmtId="164" fontId="12" fillId="2" borderId="8" xfId="1" applyFont="1" applyFill="1" applyBorder="1" applyAlignment="1" applyProtection="1">
      <alignment vertical="center"/>
    </xf>
    <xf numFmtId="164" fontId="12" fillId="0" borderId="8" xfId="1" applyFont="1" applyBorder="1" applyAlignment="1" applyProtection="1">
      <alignment horizontal="center" vertical="center"/>
    </xf>
    <xf numFmtId="164" fontId="12" fillId="0" borderId="9" xfId="1" applyFont="1" applyBorder="1" applyAlignment="1" applyProtection="1">
      <alignment horizontal="center" vertical="center"/>
    </xf>
    <xf numFmtId="0" fontId="7" fillId="2" borderId="8" xfId="0" applyFont="1" applyFill="1" applyBorder="1" applyAlignment="1" applyProtection="1">
      <alignment horizontal="left" vertical="center" wrapText="1"/>
    </xf>
    <xf numFmtId="164" fontId="12" fillId="2" borderId="8" xfId="1" applyFont="1" applyFill="1" applyBorder="1" applyAlignment="1" applyProtection="1">
      <alignment horizontal="center" vertical="center"/>
    </xf>
    <xf numFmtId="0" fontId="12" fillId="2" borderId="0" xfId="0" applyFont="1" applyFill="1" applyProtection="1"/>
    <xf numFmtId="0" fontId="12" fillId="0" borderId="26" xfId="0" applyFont="1" applyBorder="1" applyAlignment="1" applyProtection="1">
      <alignment horizontal="center"/>
    </xf>
    <xf numFmtId="164" fontId="13" fillId="0" borderId="26" xfId="1" applyFont="1" applyBorder="1" applyProtection="1"/>
    <xf numFmtId="164" fontId="13" fillId="0" borderId="27" xfId="1" applyFont="1" applyBorder="1" applyProtection="1"/>
    <xf numFmtId="0" fontId="6" fillId="0" borderId="14" xfId="0" applyFont="1" applyBorder="1" applyAlignment="1" applyProtection="1">
      <alignment horizontal="center" vertical="top"/>
    </xf>
    <xf numFmtId="0" fontId="6" fillId="0" borderId="15" xfId="0" applyFont="1" applyBorder="1" applyAlignment="1" applyProtection="1">
      <alignment horizontal="center" vertical="center"/>
    </xf>
    <xf numFmtId="1" fontId="6" fillId="0" borderId="15" xfId="0" applyNumberFormat="1" applyFont="1" applyBorder="1" applyAlignment="1" applyProtection="1">
      <alignment horizontal="center" vertical="center"/>
    </xf>
    <xf numFmtId="164" fontId="6" fillId="0" borderId="15" xfId="1" applyFont="1" applyBorder="1" applyAlignment="1" applyProtection="1">
      <alignment horizontal="center" vertical="center"/>
    </xf>
    <xf numFmtId="164" fontId="6" fillId="0" borderId="16" xfId="1" applyFont="1" applyBorder="1" applyAlignment="1" applyProtection="1">
      <alignment horizontal="center" vertical="center"/>
    </xf>
    <xf numFmtId="0" fontId="6" fillId="2" borderId="14" xfId="0" applyFont="1" applyFill="1" applyBorder="1" applyAlignment="1" applyProtection="1">
      <alignment horizontal="center" vertical="top"/>
    </xf>
    <xf numFmtId="0" fontId="13" fillId="2" borderId="7" xfId="0" applyFont="1" applyFill="1" applyBorder="1" applyAlignment="1" applyProtection="1">
      <alignment horizontal="center" vertical="top"/>
    </xf>
    <xf numFmtId="0" fontId="9" fillId="2" borderId="8" xfId="0" applyFont="1" applyFill="1" applyBorder="1" applyAlignment="1" applyProtection="1">
      <alignment vertical="center"/>
    </xf>
    <xf numFmtId="0" fontId="13"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3" fillId="2" borderId="14" xfId="0" applyFont="1" applyFill="1" applyBorder="1" applyAlignment="1" applyProtection="1">
      <alignment horizontal="center" vertical="top"/>
    </xf>
    <xf numFmtId="0" fontId="6" fillId="2" borderId="14" xfId="0" applyFont="1" applyFill="1" applyBorder="1" applyAlignment="1" applyProtection="1">
      <alignment horizontal="center" vertical="top" wrapText="1"/>
    </xf>
    <xf numFmtId="0" fontId="18" fillId="0" borderId="0" xfId="0" applyFont="1" applyProtection="1"/>
    <xf numFmtId="0" fontId="6" fillId="2" borderId="15" xfId="0" applyFont="1" applyFill="1" applyBorder="1" applyAlignment="1" applyProtection="1">
      <alignment horizontal="left" vertical="top" wrapText="1"/>
    </xf>
    <xf numFmtId="164" fontId="12" fillId="0" borderId="8" xfId="1" applyFont="1" applyBorder="1" applyAlignment="1" applyProtection="1">
      <alignment vertical="center"/>
      <protection locked="0"/>
    </xf>
    <xf numFmtId="164" fontId="12" fillId="0" borderId="8" xfId="1" applyFont="1" applyBorder="1" applyProtection="1">
      <protection locked="0"/>
    </xf>
    <xf numFmtId="164" fontId="12" fillId="0" borderId="8" xfId="1" applyFont="1" applyBorder="1" applyAlignment="1" applyProtection="1">
      <alignment horizontal="center" vertical="center"/>
      <protection locked="0"/>
    </xf>
    <xf numFmtId="164" fontId="6" fillId="0" borderId="15" xfId="1" applyFont="1" applyBorder="1" applyAlignment="1" applyProtection="1">
      <alignment horizontal="center" vertical="center"/>
      <protection locked="0"/>
    </xf>
    <xf numFmtId="164" fontId="12" fillId="2" borderId="8" xfId="1" applyFont="1" applyFill="1" applyBorder="1" applyAlignment="1" applyProtection="1">
      <alignment vertical="center"/>
      <protection locked="0"/>
    </xf>
    <xf numFmtId="0" fontId="16" fillId="0" borderId="0" xfId="0" applyFont="1" applyAlignment="1">
      <alignment horizontal="left" vertical="top" wrapText="1"/>
    </xf>
  </cellXfs>
  <cellStyles count="14">
    <cellStyle name="Comma" xfId="1" builtinId="3"/>
    <cellStyle name="Comma 10" xfId="8"/>
    <cellStyle name="Comma 2" xfId="3"/>
    <cellStyle name="Normal" xfId="0" builtinId="0"/>
    <cellStyle name="Normal 10" xfId="5"/>
    <cellStyle name="Normal 2" xfId="13"/>
    <cellStyle name="Normal 2 2" xfId="2"/>
    <cellStyle name="Normal 2 2 2 2 2" xfId="7"/>
    <cellStyle name="Normal 2 2 2 3" xfId="11"/>
    <cellStyle name="Normal 2 2 3 2" xfId="4"/>
    <cellStyle name="Normal 2 4 2" xfId="10"/>
    <cellStyle name="Normal 3" xfId="6"/>
    <cellStyle name="Normal 4 2" xfId="9"/>
    <cellStyle name="Style 1"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zoomScaleNormal="100" zoomScaleSheetLayoutView="100" workbookViewId="0">
      <selection activeCell="A19" sqref="A19:F19"/>
    </sheetView>
  </sheetViews>
  <sheetFormatPr defaultColWidth="9.109375" defaultRowHeight="14.4"/>
  <cols>
    <col min="1" max="1" width="7.44140625" style="13" customWidth="1"/>
    <col min="2" max="2" width="50.77734375" style="2" customWidth="1"/>
    <col min="3" max="3" width="8" style="11" bestFit="1" customWidth="1"/>
    <col min="4" max="4" width="8.6640625" style="14" customWidth="1"/>
    <col min="5" max="5" width="9.44140625" style="14" customWidth="1"/>
    <col min="6" max="6" width="15.44140625" style="14" customWidth="1"/>
    <col min="7" max="7" width="12.33203125" style="2" bestFit="1" customWidth="1"/>
    <col min="8" max="8" width="11.33203125" style="2" bestFit="1" customWidth="1"/>
    <col min="9" max="16384" width="9.109375" style="2"/>
  </cols>
  <sheetData>
    <row r="1" spans="1:7" s="1" customFormat="1" ht="18">
      <c r="A1" s="27" t="s">
        <v>173</v>
      </c>
      <c r="B1" s="27"/>
      <c r="C1" s="27"/>
      <c r="D1" s="27"/>
      <c r="E1" s="27"/>
      <c r="F1" s="27"/>
    </row>
    <row r="2" spans="1:7" s="1" customFormat="1" ht="18">
      <c r="A2" s="27" t="s">
        <v>172</v>
      </c>
      <c r="B2" s="27"/>
      <c r="C2" s="27"/>
      <c r="D2" s="27"/>
      <c r="E2" s="27"/>
      <c r="F2" s="27"/>
    </row>
    <row r="3" spans="1:7" s="1" customFormat="1" ht="18">
      <c r="A3" s="27"/>
      <c r="B3" s="27"/>
      <c r="C3" s="27"/>
      <c r="D3" s="27"/>
      <c r="E3" s="27"/>
      <c r="F3" s="27"/>
    </row>
    <row r="4" spans="1:7" s="1" customFormat="1" ht="18">
      <c r="A4" s="28"/>
      <c r="B4" s="28"/>
      <c r="C4" s="28"/>
      <c r="D4" s="28"/>
      <c r="E4" s="28"/>
      <c r="F4" s="28"/>
    </row>
    <row r="5" spans="1:7" s="1" customFormat="1" ht="18">
      <c r="A5" s="30" t="s">
        <v>6</v>
      </c>
      <c r="B5" s="30"/>
      <c r="C5" s="30"/>
      <c r="D5" s="30"/>
      <c r="E5" s="30"/>
      <c r="F5" s="30"/>
    </row>
    <row r="6" spans="1:7" s="1" customFormat="1" ht="18">
      <c r="A6" s="30" t="s">
        <v>21</v>
      </c>
      <c r="B6" s="30"/>
      <c r="C6" s="30"/>
      <c r="D6" s="30"/>
      <c r="E6" s="30"/>
      <c r="F6" s="30"/>
    </row>
    <row r="7" spans="1:7" ht="15" thickBot="1">
      <c r="A7" s="29"/>
      <c r="B7" s="29"/>
      <c r="C7" s="29"/>
      <c r="D7" s="29"/>
      <c r="E7" s="29"/>
      <c r="F7" s="29"/>
    </row>
    <row r="8" spans="1:7" ht="15.6" thickTop="1" thickBot="1">
      <c r="A8" s="3" t="s">
        <v>3</v>
      </c>
      <c r="B8" s="19" t="s">
        <v>4</v>
      </c>
      <c r="C8" s="19"/>
      <c r="D8" s="18" t="s">
        <v>2</v>
      </c>
      <c r="E8" s="25" t="s">
        <v>1</v>
      </c>
      <c r="F8" s="26"/>
    </row>
    <row r="9" spans="1:7" ht="15.75" customHeight="1" thickTop="1">
      <c r="A9" s="4"/>
      <c r="B9" s="31"/>
      <c r="C9" s="31"/>
      <c r="D9" s="5"/>
      <c r="E9" s="20"/>
      <c r="F9" s="21"/>
    </row>
    <row r="10" spans="1:7">
      <c r="A10" s="6">
        <v>1</v>
      </c>
      <c r="B10" s="24" t="s">
        <v>37</v>
      </c>
      <c r="C10" s="24"/>
      <c r="D10" s="7" t="s">
        <v>0</v>
      </c>
      <c r="E10" s="22">
        <f>JEWA!E15</f>
        <v>0</v>
      </c>
      <c r="F10" s="23"/>
      <c r="G10" s="8"/>
    </row>
    <row r="11" spans="1:7">
      <c r="A11" s="6">
        <v>2</v>
      </c>
      <c r="B11" s="24" t="s">
        <v>171</v>
      </c>
      <c r="C11" s="24"/>
      <c r="D11" s="7" t="s">
        <v>0</v>
      </c>
      <c r="E11" s="22">
        <f>ATAYE!E18</f>
        <v>0</v>
      </c>
      <c r="F11" s="23"/>
      <c r="G11" s="8"/>
    </row>
    <row r="12" spans="1:7" ht="15" thickBot="1">
      <c r="A12" s="9"/>
      <c r="B12" s="32"/>
      <c r="C12" s="33"/>
      <c r="D12" s="9"/>
      <c r="E12" s="32"/>
      <c r="F12" s="33"/>
      <c r="G12" s="8"/>
    </row>
    <row r="13" spans="1:7" s="12" customFormat="1" ht="15" thickTop="1">
      <c r="A13" s="10"/>
      <c r="B13" s="38" t="s">
        <v>123</v>
      </c>
      <c r="C13" s="38"/>
      <c r="D13" s="15" t="s">
        <v>0</v>
      </c>
      <c r="E13" s="34">
        <f>SUM(E9:F12)</f>
        <v>0</v>
      </c>
      <c r="F13" s="35"/>
    </row>
    <row r="14" spans="1:7" ht="15" thickBot="1">
      <c r="B14" s="38" t="s">
        <v>124</v>
      </c>
      <c r="C14" s="38"/>
      <c r="D14" s="16" t="s">
        <v>0</v>
      </c>
      <c r="E14" s="36">
        <f>E13*0.15</f>
        <v>0</v>
      </c>
      <c r="F14" s="37"/>
      <c r="G14" s="8"/>
    </row>
    <row r="15" spans="1:7" ht="15" thickBot="1">
      <c r="B15" s="38" t="s">
        <v>125</v>
      </c>
      <c r="C15" s="38"/>
      <c r="D15" s="17" t="s">
        <v>0</v>
      </c>
      <c r="E15" s="39">
        <f>E13+E14</f>
        <v>0</v>
      </c>
      <c r="F15" s="40"/>
    </row>
    <row r="19" spans="1:6" ht="112.2" customHeight="1">
      <c r="A19" s="217" t="s">
        <v>174</v>
      </c>
      <c r="B19" s="217"/>
      <c r="C19" s="217"/>
      <c r="D19" s="217"/>
      <c r="E19" s="217"/>
      <c r="F19" s="217"/>
    </row>
  </sheetData>
  <sheetProtection algorithmName="SHA-512" hashValue="4dMrATXx1sJEnECHWMEyiv6CBtUg1dpYfyrF6t+LN9ftt29703EQrft6z4mnFdg2HyHOxf3noVMMaAe37BVU5Q==" saltValue="7DBK7E1HSIuv5Om6nQ+FtA==" spinCount="100000" sheet="1" objects="1" scenarios="1"/>
  <mergeCells count="24">
    <mergeCell ref="A19:F19"/>
    <mergeCell ref="B15:C15"/>
    <mergeCell ref="E15:F15"/>
    <mergeCell ref="B12:C12"/>
    <mergeCell ref="E12:F12"/>
    <mergeCell ref="B13:C13"/>
    <mergeCell ref="E13:F13"/>
    <mergeCell ref="B14:C14"/>
    <mergeCell ref="E14:F14"/>
    <mergeCell ref="B11:C11"/>
    <mergeCell ref="E11:F11"/>
    <mergeCell ref="A7:F7"/>
    <mergeCell ref="B8:C8"/>
    <mergeCell ref="E8:F8"/>
    <mergeCell ref="B9:C9"/>
    <mergeCell ref="E9:F9"/>
    <mergeCell ref="B10:C10"/>
    <mergeCell ref="E10:F10"/>
    <mergeCell ref="A1:F1"/>
    <mergeCell ref="A2:F2"/>
    <mergeCell ref="A3:F3"/>
    <mergeCell ref="A4:F4"/>
    <mergeCell ref="A5:F5"/>
    <mergeCell ref="A6:F6"/>
  </mergeCells>
  <pageMargins left="0.7" right="0.7" top="0.53" bottom="0.5" header="0.3" footer="0.3"/>
  <pageSetup scale="85" firstPageNumber="2" orientation="portrait" useFirstPageNumber="1" r:id="rId1"/>
  <headerFooter>
    <oddHeader>&amp;C&amp;"Calibri,Regular"&amp;K000000BOQ for Jewha Health Center</oddHeader>
    <oddFooter>&amp;F&amp;RPage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8"/>
  <sheetViews>
    <sheetView topLeftCell="A31" zoomScaleNormal="100" zoomScaleSheetLayoutView="100" workbookViewId="0">
      <selection activeCell="A3" sqref="A3:F3"/>
    </sheetView>
  </sheetViews>
  <sheetFormatPr defaultColWidth="9.109375" defaultRowHeight="14.4"/>
  <cols>
    <col min="1" max="1" width="7.44140625" style="78" customWidth="1"/>
    <col min="2" max="2" width="50.77734375" style="50" customWidth="1"/>
    <col min="3" max="3" width="8" style="85" bestFit="1" customWidth="1"/>
    <col min="4" max="4" width="8.6640625" style="86" customWidth="1"/>
    <col min="5" max="5" width="9.44140625" style="86" customWidth="1"/>
    <col min="6" max="6" width="15.44140625" style="86" customWidth="1"/>
    <col min="7" max="7" width="12.33203125" style="50" bestFit="1" customWidth="1"/>
    <col min="8" max="8" width="11.33203125" style="50" bestFit="1" customWidth="1"/>
    <col min="9" max="16384" width="9.109375" style="50"/>
  </cols>
  <sheetData>
    <row r="1" spans="1:7" s="46" customFormat="1" ht="18">
      <c r="A1" s="45" t="s">
        <v>38</v>
      </c>
      <c r="B1" s="45"/>
      <c r="C1" s="45"/>
      <c r="D1" s="45"/>
      <c r="E1" s="45"/>
      <c r="F1" s="45"/>
    </row>
    <row r="2" spans="1:7" s="46" customFormat="1" ht="18">
      <c r="A2" s="45" t="s">
        <v>172</v>
      </c>
      <c r="B2" s="45"/>
      <c r="C2" s="45"/>
      <c r="D2" s="45"/>
      <c r="E2" s="45"/>
      <c r="F2" s="45"/>
    </row>
    <row r="3" spans="1:7" s="46" customFormat="1" ht="18">
      <c r="A3" s="45"/>
      <c r="B3" s="45"/>
      <c r="C3" s="45"/>
      <c r="D3" s="45"/>
      <c r="E3" s="45"/>
      <c r="F3" s="45"/>
    </row>
    <row r="4" spans="1:7" s="46" customFormat="1" ht="18">
      <c r="A4" s="47"/>
      <c r="B4" s="47"/>
      <c r="C4" s="47"/>
      <c r="D4" s="47"/>
      <c r="E4" s="47"/>
      <c r="F4" s="47"/>
    </row>
    <row r="5" spans="1:7" s="46" customFormat="1" ht="18">
      <c r="A5" s="48" t="s">
        <v>6</v>
      </c>
      <c r="B5" s="48"/>
      <c r="C5" s="48"/>
      <c r="D5" s="48"/>
      <c r="E5" s="48"/>
      <c r="F5" s="48"/>
    </row>
    <row r="6" spans="1:7" s="46" customFormat="1" ht="18">
      <c r="A6" s="48" t="s">
        <v>21</v>
      </c>
      <c r="B6" s="48"/>
      <c r="C6" s="48"/>
      <c r="D6" s="48"/>
      <c r="E6" s="48"/>
      <c r="F6" s="48"/>
    </row>
    <row r="7" spans="1:7" ht="15" thickBot="1">
      <c r="A7" s="49"/>
      <c r="B7" s="49"/>
      <c r="C7" s="49"/>
      <c r="D7" s="49"/>
      <c r="E7" s="49"/>
      <c r="F7" s="49"/>
    </row>
    <row r="8" spans="1:7" ht="15.6" thickTop="1" thickBot="1">
      <c r="A8" s="51" t="s">
        <v>3</v>
      </c>
      <c r="B8" s="52" t="s">
        <v>4</v>
      </c>
      <c r="C8" s="52"/>
      <c r="D8" s="53" t="s">
        <v>2</v>
      </c>
      <c r="E8" s="54" t="s">
        <v>1</v>
      </c>
      <c r="F8" s="55"/>
    </row>
    <row r="9" spans="1:7" ht="15.75" customHeight="1" thickTop="1">
      <c r="A9" s="56"/>
      <c r="B9" s="57"/>
      <c r="C9" s="57"/>
      <c r="D9" s="58"/>
      <c r="E9" s="59"/>
      <c r="F9" s="60"/>
    </row>
    <row r="10" spans="1:7">
      <c r="A10" s="61">
        <v>1</v>
      </c>
      <c r="B10" s="62" t="str">
        <f>B107</f>
        <v>CARPENTRY &amp; JOINERY</v>
      </c>
      <c r="C10" s="62"/>
      <c r="D10" s="63" t="s">
        <v>0</v>
      </c>
      <c r="E10" s="64">
        <f>F109</f>
        <v>0</v>
      </c>
      <c r="F10" s="65"/>
      <c r="G10" s="66"/>
    </row>
    <row r="11" spans="1:7">
      <c r="A11" s="61">
        <v>2</v>
      </c>
      <c r="B11" s="62" t="str">
        <f>B110</f>
        <v>GLAZING</v>
      </c>
      <c r="C11" s="62"/>
      <c r="D11" s="63" t="s">
        <v>0</v>
      </c>
      <c r="E11" s="64">
        <f>F128</f>
        <v>0</v>
      </c>
      <c r="F11" s="65"/>
      <c r="G11" s="66"/>
    </row>
    <row r="12" spans="1:7">
      <c r="A12" s="61">
        <v>3</v>
      </c>
      <c r="B12" s="62" t="str">
        <f>B129</f>
        <v>SANITARY INSTALLATION</v>
      </c>
      <c r="C12" s="62"/>
      <c r="D12" s="63" t="s">
        <v>0</v>
      </c>
      <c r="E12" s="67">
        <f>F144</f>
        <v>0</v>
      </c>
      <c r="F12" s="68"/>
      <c r="G12" s="66"/>
    </row>
    <row r="13" spans="1:7" ht="15" customHeight="1">
      <c r="A13" s="61">
        <v>4</v>
      </c>
      <c r="B13" s="62" t="s">
        <v>111</v>
      </c>
      <c r="C13" s="62"/>
      <c r="D13" s="63" t="s">
        <v>0</v>
      </c>
      <c r="E13" s="67">
        <f>F188</f>
        <v>0</v>
      </c>
      <c r="F13" s="68"/>
      <c r="G13" s="66"/>
    </row>
    <row r="14" spans="1:7" ht="15" thickBot="1">
      <c r="A14" s="69"/>
      <c r="B14" s="70"/>
      <c r="C14" s="71"/>
      <c r="D14" s="69"/>
      <c r="E14" s="70"/>
      <c r="F14" s="71"/>
      <c r="G14" s="66"/>
    </row>
    <row r="15" spans="1:7" s="77" customFormat="1" ht="15" thickTop="1">
      <c r="A15" s="72"/>
      <c r="B15" s="73" t="s">
        <v>123</v>
      </c>
      <c r="C15" s="73"/>
      <c r="D15" s="74" t="s">
        <v>0</v>
      </c>
      <c r="E15" s="75">
        <f>SUM(E9:F14)</f>
        <v>0</v>
      </c>
      <c r="F15" s="76"/>
    </row>
    <row r="16" spans="1:7" ht="15" thickBot="1">
      <c r="B16" s="73" t="s">
        <v>124</v>
      </c>
      <c r="C16" s="73"/>
      <c r="D16" s="79" t="s">
        <v>0</v>
      </c>
      <c r="E16" s="80">
        <f>E15*0.15</f>
        <v>0</v>
      </c>
      <c r="F16" s="81"/>
      <c r="G16" s="66"/>
    </row>
    <row r="17" spans="2:6" ht="15" thickBot="1">
      <c r="B17" s="73" t="s">
        <v>125</v>
      </c>
      <c r="C17" s="73"/>
      <c r="D17" s="82" t="s">
        <v>0</v>
      </c>
      <c r="E17" s="83">
        <f>E15+E16</f>
        <v>0</v>
      </c>
      <c r="F17" s="84"/>
    </row>
    <row r="49" spans="1:6" ht="15" thickBot="1"/>
    <row r="50" spans="1:6" s="91" customFormat="1" ht="19.2" thickTop="1" thickBot="1">
      <c r="A50" s="87" t="s">
        <v>3</v>
      </c>
      <c r="B50" s="88" t="s">
        <v>4</v>
      </c>
      <c r="C50" s="88" t="s">
        <v>2</v>
      </c>
      <c r="D50" s="89" t="s">
        <v>18</v>
      </c>
      <c r="E50" s="89" t="s">
        <v>5</v>
      </c>
      <c r="F50" s="90" t="s">
        <v>1</v>
      </c>
    </row>
    <row r="51" spans="1:6" s="97" customFormat="1" ht="15" hidden="1" thickTop="1">
      <c r="A51" s="92">
        <v>1</v>
      </c>
      <c r="B51" s="93" t="s">
        <v>7</v>
      </c>
      <c r="C51" s="94"/>
      <c r="D51" s="95"/>
      <c r="E51" s="95"/>
      <c r="F51" s="96"/>
    </row>
    <row r="52" spans="1:6" s="103" customFormat="1" hidden="1">
      <c r="A52" s="98"/>
      <c r="B52" s="99" t="s">
        <v>11</v>
      </c>
      <c r="C52" s="100"/>
      <c r="D52" s="101"/>
      <c r="E52" s="101"/>
      <c r="F52" s="102"/>
    </row>
    <row r="53" spans="1:6" s="103" customFormat="1" hidden="1">
      <c r="A53" s="98"/>
      <c r="B53" s="99" t="s">
        <v>12</v>
      </c>
      <c r="C53" s="100"/>
      <c r="D53" s="101"/>
      <c r="E53" s="101"/>
      <c r="F53" s="102"/>
    </row>
    <row r="54" spans="1:6" s="103" customFormat="1" hidden="1">
      <c r="A54" s="98"/>
      <c r="B54" s="99" t="s">
        <v>13</v>
      </c>
      <c r="C54" s="100"/>
      <c r="D54" s="101"/>
      <c r="E54" s="101"/>
      <c r="F54" s="102"/>
    </row>
    <row r="55" spans="1:6" s="103" customFormat="1" hidden="1">
      <c r="A55" s="98"/>
      <c r="B55" s="99" t="s">
        <v>14</v>
      </c>
      <c r="C55" s="100"/>
      <c r="D55" s="101"/>
      <c r="E55" s="101"/>
      <c r="F55" s="102"/>
    </row>
    <row r="56" spans="1:6" s="103" customFormat="1" hidden="1">
      <c r="A56" s="98"/>
      <c r="B56" s="99"/>
      <c r="C56" s="100"/>
      <c r="D56" s="101"/>
      <c r="E56" s="101"/>
      <c r="F56" s="102"/>
    </row>
    <row r="57" spans="1:6" s="103" customFormat="1" hidden="1">
      <c r="A57" s="98"/>
      <c r="B57" s="99"/>
      <c r="C57" s="100"/>
      <c r="D57" s="101"/>
      <c r="E57" s="101"/>
      <c r="F57" s="102"/>
    </row>
    <row r="58" spans="1:6" s="103" customFormat="1" hidden="1">
      <c r="A58" s="98"/>
      <c r="B58" s="99"/>
      <c r="C58" s="100"/>
      <c r="D58" s="101"/>
      <c r="E58" s="101"/>
      <c r="F58" s="102"/>
    </row>
    <row r="59" spans="1:6" s="103" customFormat="1" hidden="1">
      <c r="A59" s="98"/>
      <c r="B59" s="99"/>
      <c r="C59" s="100"/>
      <c r="D59" s="101"/>
      <c r="E59" s="101"/>
      <c r="F59" s="102"/>
    </row>
    <row r="60" spans="1:6" s="103" customFormat="1" hidden="1">
      <c r="A60" s="98"/>
      <c r="B60" s="99"/>
      <c r="C60" s="100"/>
      <c r="D60" s="101"/>
      <c r="E60" s="101"/>
      <c r="F60" s="102"/>
    </row>
    <row r="61" spans="1:6" s="103" customFormat="1" hidden="1">
      <c r="A61" s="98"/>
      <c r="B61" s="99"/>
      <c r="C61" s="100"/>
      <c r="D61" s="101"/>
      <c r="E61" s="101"/>
      <c r="F61" s="102"/>
    </row>
    <row r="62" spans="1:6" s="103" customFormat="1" hidden="1">
      <c r="A62" s="98"/>
      <c r="B62" s="99"/>
      <c r="C62" s="100"/>
      <c r="D62" s="101"/>
      <c r="E62" s="101"/>
      <c r="F62" s="102"/>
    </row>
    <row r="63" spans="1:6" s="103" customFormat="1" hidden="1">
      <c r="A63" s="98"/>
      <c r="B63" s="99"/>
      <c r="C63" s="100"/>
      <c r="D63" s="101"/>
      <c r="E63" s="101"/>
      <c r="F63" s="102"/>
    </row>
    <row r="64" spans="1:6" s="103" customFormat="1" hidden="1">
      <c r="A64" s="98"/>
      <c r="B64" s="99"/>
      <c r="C64" s="100"/>
      <c r="D64" s="101"/>
      <c r="E64" s="101"/>
      <c r="F64" s="102"/>
    </row>
    <row r="65" spans="1:6" s="103" customFormat="1" hidden="1">
      <c r="A65" s="98"/>
      <c r="B65" s="99"/>
      <c r="C65" s="100"/>
      <c r="D65" s="101"/>
      <c r="E65" s="101"/>
      <c r="F65" s="102"/>
    </row>
    <row r="66" spans="1:6" s="103" customFormat="1" hidden="1">
      <c r="A66" s="98"/>
      <c r="B66" s="99"/>
      <c r="C66" s="100"/>
      <c r="D66" s="101"/>
      <c r="E66" s="101"/>
      <c r="F66" s="102"/>
    </row>
    <row r="67" spans="1:6" s="103" customFormat="1" hidden="1">
      <c r="A67" s="98"/>
      <c r="B67" s="99"/>
      <c r="C67" s="100"/>
      <c r="D67" s="101"/>
      <c r="E67" s="101"/>
      <c r="F67" s="102"/>
    </row>
    <row r="68" spans="1:6" s="103" customFormat="1" hidden="1">
      <c r="A68" s="98"/>
      <c r="B68" s="99"/>
      <c r="C68" s="100"/>
      <c r="D68" s="101"/>
      <c r="E68" s="101"/>
      <c r="F68" s="102"/>
    </row>
    <row r="69" spans="1:6" s="103" customFormat="1" hidden="1">
      <c r="A69" s="98"/>
      <c r="B69" s="99"/>
      <c r="C69" s="100"/>
      <c r="D69" s="101"/>
      <c r="E69" s="101"/>
      <c r="F69" s="102"/>
    </row>
    <row r="70" spans="1:6" s="103" customFormat="1" hidden="1">
      <c r="A70" s="98"/>
      <c r="B70" s="99"/>
      <c r="C70" s="100"/>
      <c r="D70" s="101"/>
      <c r="E70" s="101"/>
      <c r="F70" s="102"/>
    </row>
    <row r="71" spans="1:6" s="103" customFormat="1" hidden="1">
      <c r="A71" s="98"/>
      <c r="B71" s="99"/>
      <c r="C71" s="100"/>
      <c r="D71" s="101"/>
      <c r="E71" s="101"/>
      <c r="F71" s="102"/>
    </row>
    <row r="72" spans="1:6" s="103" customFormat="1" hidden="1">
      <c r="A72" s="98"/>
      <c r="B72" s="99"/>
      <c r="C72" s="100"/>
      <c r="D72" s="101"/>
      <c r="E72" s="101"/>
      <c r="F72" s="102"/>
    </row>
    <row r="73" spans="1:6" s="103" customFormat="1" hidden="1">
      <c r="A73" s="98"/>
      <c r="B73" s="99"/>
      <c r="C73" s="100"/>
      <c r="D73" s="101"/>
      <c r="E73" s="101"/>
      <c r="F73" s="102"/>
    </row>
    <row r="74" spans="1:6" s="103" customFormat="1" hidden="1">
      <c r="A74" s="98"/>
      <c r="B74" s="99"/>
      <c r="C74" s="100"/>
      <c r="D74" s="101"/>
      <c r="E74" s="101"/>
      <c r="F74" s="102"/>
    </row>
    <row r="75" spans="1:6" s="103" customFormat="1" hidden="1">
      <c r="A75" s="98"/>
      <c r="B75" s="99"/>
      <c r="C75" s="100"/>
      <c r="D75" s="101"/>
      <c r="E75" s="101"/>
      <c r="F75" s="102"/>
    </row>
    <row r="76" spans="1:6" s="103" customFormat="1" hidden="1">
      <c r="A76" s="98"/>
      <c r="B76" s="99"/>
      <c r="C76" s="100"/>
      <c r="D76" s="101"/>
      <c r="E76" s="101"/>
      <c r="F76" s="102"/>
    </row>
    <row r="77" spans="1:6" s="103" customFormat="1" hidden="1">
      <c r="A77" s="98"/>
      <c r="B77" s="99"/>
      <c r="C77" s="100"/>
      <c r="D77" s="101"/>
      <c r="E77" s="101"/>
      <c r="F77" s="102"/>
    </row>
    <row r="78" spans="1:6" s="103" customFormat="1" hidden="1">
      <c r="A78" s="98"/>
      <c r="B78" s="99"/>
      <c r="C78" s="100"/>
      <c r="D78" s="101"/>
      <c r="E78" s="101"/>
      <c r="F78" s="102"/>
    </row>
    <row r="79" spans="1:6" s="103" customFormat="1" hidden="1">
      <c r="A79" s="98"/>
      <c r="B79" s="99"/>
      <c r="C79" s="100"/>
      <c r="D79" s="101"/>
      <c r="E79" s="101"/>
      <c r="F79" s="102"/>
    </row>
    <row r="80" spans="1:6" s="103" customFormat="1" hidden="1">
      <c r="A80" s="98"/>
      <c r="B80" s="99"/>
      <c r="C80" s="100"/>
      <c r="D80" s="101"/>
      <c r="E80" s="101"/>
      <c r="F80" s="102"/>
    </row>
    <row r="81" spans="1:6" s="103" customFormat="1" hidden="1">
      <c r="A81" s="98"/>
      <c r="B81" s="99"/>
      <c r="C81" s="100"/>
      <c r="D81" s="101"/>
      <c r="E81" s="101"/>
      <c r="F81" s="102"/>
    </row>
    <row r="82" spans="1:6" s="103" customFormat="1" hidden="1">
      <c r="A82" s="98"/>
      <c r="B82" s="99"/>
      <c r="C82" s="100"/>
      <c r="D82" s="101"/>
      <c r="E82" s="101"/>
      <c r="F82" s="102"/>
    </row>
    <row r="83" spans="1:6" s="103" customFormat="1" hidden="1">
      <c r="A83" s="98"/>
      <c r="B83" s="99"/>
      <c r="C83" s="100"/>
      <c r="D83" s="101"/>
      <c r="E83" s="101"/>
      <c r="F83" s="102"/>
    </row>
    <row r="84" spans="1:6" s="103" customFormat="1" hidden="1">
      <c r="A84" s="98"/>
      <c r="B84" s="99"/>
      <c r="C84" s="100"/>
      <c r="D84" s="101"/>
      <c r="E84" s="101"/>
      <c r="F84" s="102"/>
    </row>
    <row r="85" spans="1:6" s="103" customFormat="1" hidden="1">
      <c r="A85" s="98"/>
      <c r="B85" s="99"/>
      <c r="C85" s="100"/>
      <c r="D85" s="101"/>
      <c r="E85" s="101"/>
      <c r="F85" s="102"/>
    </row>
    <row r="86" spans="1:6" s="103" customFormat="1" hidden="1">
      <c r="A86" s="98"/>
      <c r="B86" s="99"/>
      <c r="C86" s="100"/>
      <c r="D86" s="101"/>
      <c r="E86" s="101"/>
      <c r="F86" s="102"/>
    </row>
    <row r="87" spans="1:6" s="103" customFormat="1" hidden="1">
      <c r="A87" s="98"/>
      <c r="B87" s="99"/>
      <c r="C87" s="100"/>
      <c r="D87" s="101"/>
      <c r="E87" s="101"/>
      <c r="F87" s="102"/>
    </row>
    <row r="88" spans="1:6" s="103" customFormat="1" hidden="1">
      <c r="A88" s="98"/>
      <c r="B88" s="99"/>
      <c r="C88" s="100"/>
      <c r="D88" s="101"/>
      <c r="E88" s="101"/>
      <c r="F88" s="102"/>
    </row>
    <row r="89" spans="1:6" s="103" customFormat="1" hidden="1">
      <c r="A89" s="98"/>
      <c r="B89" s="99"/>
      <c r="C89" s="100"/>
      <c r="D89" s="101"/>
      <c r="E89" s="101"/>
      <c r="F89" s="102"/>
    </row>
    <row r="90" spans="1:6" s="103" customFormat="1" hidden="1">
      <c r="A90" s="98"/>
      <c r="B90" s="99"/>
      <c r="C90" s="100"/>
      <c r="D90" s="101"/>
      <c r="E90" s="101"/>
      <c r="F90" s="102"/>
    </row>
    <row r="91" spans="1:6" s="103" customFormat="1" hidden="1">
      <c r="A91" s="98"/>
      <c r="B91" s="99"/>
      <c r="C91" s="100"/>
      <c r="D91" s="101"/>
      <c r="E91" s="101"/>
      <c r="F91" s="102"/>
    </row>
    <row r="92" spans="1:6" s="103" customFormat="1" hidden="1">
      <c r="A92" s="98"/>
      <c r="B92" s="99"/>
      <c r="C92" s="100"/>
      <c r="D92" s="101"/>
      <c r="E92" s="101"/>
      <c r="F92" s="102"/>
    </row>
    <row r="93" spans="1:6" s="103" customFormat="1" hidden="1">
      <c r="A93" s="98"/>
      <c r="B93" s="99"/>
      <c r="C93" s="100"/>
      <c r="D93" s="101"/>
      <c r="E93" s="101"/>
      <c r="F93" s="102"/>
    </row>
    <row r="94" spans="1:6" s="103" customFormat="1" hidden="1">
      <c r="A94" s="98"/>
      <c r="B94" s="99"/>
      <c r="C94" s="100"/>
      <c r="D94" s="101"/>
      <c r="E94" s="101"/>
      <c r="F94" s="102"/>
    </row>
    <row r="95" spans="1:6" s="103" customFormat="1" hidden="1">
      <c r="A95" s="98"/>
      <c r="B95" s="99"/>
      <c r="C95" s="100"/>
      <c r="D95" s="101"/>
      <c r="E95" s="101"/>
      <c r="F95" s="102"/>
    </row>
    <row r="96" spans="1:6" s="103" customFormat="1" hidden="1">
      <c r="A96" s="98"/>
      <c r="B96" s="99"/>
      <c r="C96" s="100"/>
      <c r="D96" s="101"/>
      <c r="E96" s="101"/>
      <c r="F96" s="102"/>
    </row>
    <row r="97" spans="1:10" s="103" customFormat="1" hidden="1">
      <c r="A97" s="98"/>
      <c r="B97" s="99"/>
      <c r="C97" s="100"/>
      <c r="D97" s="101"/>
      <c r="E97" s="101"/>
      <c r="F97" s="102"/>
    </row>
    <row r="98" spans="1:10" s="103" customFormat="1" hidden="1">
      <c r="A98" s="98"/>
      <c r="B98" s="99"/>
      <c r="C98" s="100"/>
      <c r="D98" s="101"/>
      <c r="E98" s="101"/>
      <c r="F98" s="102"/>
    </row>
    <row r="99" spans="1:10" s="103" customFormat="1" hidden="1">
      <c r="A99" s="98"/>
      <c r="B99" s="99"/>
      <c r="C99" s="100"/>
      <c r="D99" s="101"/>
      <c r="E99" s="101"/>
      <c r="F99" s="102"/>
    </row>
    <row r="100" spans="1:10" s="103" customFormat="1" hidden="1">
      <c r="A100" s="98"/>
      <c r="B100" s="99"/>
      <c r="C100" s="100"/>
      <c r="D100" s="101"/>
      <c r="E100" s="101"/>
      <c r="F100" s="102"/>
    </row>
    <row r="101" spans="1:10" s="103" customFormat="1" hidden="1">
      <c r="A101" s="98"/>
      <c r="B101" s="99"/>
      <c r="C101" s="100"/>
      <c r="D101" s="101"/>
      <c r="E101" s="101"/>
      <c r="F101" s="102"/>
    </row>
    <row r="102" spans="1:10" s="103" customFormat="1" hidden="1">
      <c r="A102" s="98"/>
      <c r="B102" s="99"/>
      <c r="C102" s="100"/>
      <c r="D102" s="101"/>
      <c r="E102" s="101"/>
      <c r="F102" s="102"/>
    </row>
    <row r="103" spans="1:10" s="103" customFormat="1" hidden="1">
      <c r="A103" s="98"/>
      <c r="B103" s="99"/>
      <c r="C103" s="100"/>
      <c r="D103" s="101"/>
      <c r="E103" s="101"/>
      <c r="F103" s="102"/>
    </row>
    <row r="104" spans="1:10" s="103" customFormat="1" hidden="1">
      <c r="A104" s="98"/>
      <c r="B104" s="99"/>
      <c r="C104" s="100"/>
      <c r="D104" s="101"/>
      <c r="E104" s="101"/>
      <c r="F104" s="102"/>
    </row>
    <row r="105" spans="1:10" s="103" customFormat="1" hidden="1">
      <c r="A105" s="98"/>
      <c r="B105" s="99"/>
      <c r="C105" s="100"/>
      <c r="D105" s="101"/>
      <c r="E105" s="101"/>
      <c r="F105" s="102"/>
    </row>
    <row r="106" spans="1:10" s="103" customFormat="1" ht="15.6" hidden="1" thickTop="1" thickBot="1">
      <c r="A106" s="104"/>
      <c r="B106" s="105"/>
      <c r="C106" s="106"/>
      <c r="D106" s="107"/>
      <c r="E106" s="107"/>
      <c r="F106" s="108"/>
    </row>
    <row r="107" spans="1:10" s="114" customFormat="1" ht="17.399999999999999" thickTop="1">
      <c r="A107" s="109">
        <v>1</v>
      </c>
      <c r="B107" s="110" t="s">
        <v>17</v>
      </c>
      <c r="C107" s="111"/>
      <c r="D107" s="112"/>
      <c r="E107" s="112"/>
      <c r="F107" s="113"/>
      <c r="J107" s="115"/>
    </row>
    <row r="108" spans="1:10" s="103" customFormat="1" ht="57.6">
      <c r="A108" s="116">
        <v>1.01</v>
      </c>
      <c r="B108" s="117" t="s">
        <v>16</v>
      </c>
      <c r="C108" s="118" t="s">
        <v>9</v>
      </c>
      <c r="D108" s="119">
        <v>20</v>
      </c>
      <c r="E108" s="41"/>
      <c r="F108" s="120">
        <f t="shared" ref="F108" si="0">D108*E108</f>
        <v>0</v>
      </c>
      <c r="J108" s="115"/>
    </row>
    <row r="109" spans="1:10" s="103" customFormat="1" ht="16.05" customHeight="1">
      <c r="A109" s="116"/>
      <c r="B109" s="121" t="s">
        <v>22</v>
      </c>
      <c r="C109" s="122"/>
      <c r="D109" s="122"/>
      <c r="E109" s="123"/>
      <c r="F109" s="120">
        <f>SUM(F108)</f>
        <v>0</v>
      </c>
    </row>
    <row r="110" spans="1:10" s="103" customFormat="1" ht="15.6">
      <c r="A110" s="124">
        <v>2</v>
      </c>
      <c r="B110" s="125" t="s">
        <v>19</v>
      </c>
      <c r="C110" s="126"/>
      <c r="D110" s="127"/>
      <c r="E110" s="127"/>
      <c r="F110" s="128"/>
    </row>
    <row r="111" spans="1:10" s="103" customFormat="1" ht="40.049999999999997" customHeight="1">
      <c r="A111" s="116"/>
      <c r="B111" s="117" t="s">
        <v>74</v>
      </c>
      <c r="C111" s="118"/>
      <c r="D111" s="129"/>
      <c r="E111" s="130"/>
      <c r="F111" s="131"/>
    </row>
    <row r="112" spans="1:10" s="103" customFormat="1">
      <c r="A112" s="116">
        <v>2.0099999999999998</v>
      </c>
      <c r="B112" s="117" t="s">
        <v>39</v>
      </c>
      <c r="C112" s="118" t="s">
        <v>9</v>
      </c>
      <c r="D112" s="132">
        <f>0.94*0.34*1+0.8*0.15*3</f>
        <v>0.67959999999999998</v>
      </c>
      <c r="E112" s="43"/>
      <c r="F112" s="131">
        <f t="shared" ref="F112:F127" si="1">D112*E112</f>
        <v>0</v>
      </c>
    </row>
    <row r="113" spans="1:6" s="103" customFormat="1">
      <c r="A113" s="116">
        <v>2.02</v>
      </c>
      <c r="B113" s="117" t="s">
        <v>40</v>
      </c>
      <c r="C113" s="118" t="s">
        <v>9</v>
      </c>
      <c r="D113" s="132">
        <f>1.2*0.15*4</f>
        <v>0.72</v>
      </c>
      <c r="E113" s="43"/>
      <c r="F113" s="131">
        <f t="shared" si="1"/>
        <v>0</v>
      </c>
    </row>
    <row r="114" spans="1:6" s="103" customFormat="1">
      <c r="A114" s="116">
        <v>2.0299999999999998</v>
      </c>
      <c r="B114" s="117" t="s">
        <v>77</v>
      </c>
      <c r="C114" s="118" t="s">
        <v>9</v>
      </c>
      <c r="D114" s="132">
        <f>1*0.4*3</f>
        <v>1.2000000000000002</v>
      </c>
      <c r="E114" s="43"/>
      <c r="F114" s="131">
        <f t="shared" si="1"/>
        <v>0</v>
      </c>
    </row>
    <row r="115" spans="1:6" s="103" customFormat="1">
      <c r="A115" s="116">
        <v>2.04</v>
      </c>
      <c r="B115" s="117" t="s">
        <v>41</v>
      </c>
      <c r="C115" s="118" t="s">
        <v>9</v>
      </c>
      <c r="D115" s="132">
        <f>1*0.3*1+0.75*0.15*1</f>
        <v>0.41249999999999998</v>
      </c>
      <c r="E115" s="43"/>
      <c r="F115" s="131">
        <f t="shared" si="1"/>
        <v>0</v>
      </c>
    </row>
    <row r="116" spans="1:6" s="103" customFormat="1">
      <c r="A116" s="116">
        <v>2.0499999999999998</v>
      </c>
      <c r="B116" s="117" t="s">
        <v>52</v>
      </c>
      <c r="C116" s="118" t="s">
        <v>9</v>
      </c>
      <c r="D116" s="132">
        <f>1.6*0.15*3+0.85*0.15*4</f>
        <v>1.23</v>
      </c>
      <c r="E116" s="43"/>
      <c r="F116" s="131">
        <f t="shared" si="1"/>
        <v>0</v>
      </c>
    </row>
    <row r="117" spans="1:6" s="103" customFormat="1">
      <c r="A117" s="116">
        <v>2.06</v>
      </c>
      <c r="B117" s="117" t="s">
        <v>42</v>
      </c>
      <c r="C117" s="118" t="s">
        <v>9</v>
      </c>
      <c r="D117" s="132">
        <f>1*0.4*1</f>
        <v>0.4</v>
      </c>
      <c r="E117" s="43"/>
      <c r="F117" s="131">
        <f t="shared" si="1"/>
        <v>0</v>
      </c>
    </row>
    <row r="118" spans="1:6" s="103" customFormat="1">
      <c r="A118" s="116">
        <v>2.0699999999999998</v>
      </c>
      <c r="B118" s="117" t="s">
        <v>43</v>
      </c>
      <c r="C118" s="118" t="s">
        <v>9</v>
      </c>
      <c r="D118" s="132">
        <f>0.7*0.15*1</f>
        <v>0.105</v>
      </c>
      <c r="E118" s="43"/>
      <c r="F118" s="131">
        <f t="shared" si="1"/>
        <v>0</v>
      </c>
    </row>
    <row r="119" spans="1:6" s="103" customFormat="1">
      <c r="A119" s="116">
        <v>2.08</v>
      </c>
      <c r="B119" s="117" t="s">
        <v>44</v>
      </c>
      <c r="C119" s="118" t="s">
        <v>9</v>
      </c>
      <c r="D119" s="132">
        <f>1.2*0.15*1</f>
        <v>0.18</v>
      </c>
      <c r="E119" s="43"/>
      <c r="F119" s="131">
        <f t="shared" si="1"/>
        <v>0</v>
      </c>
    </row>
    <row r="120" spans="1:6" s="103" customFormat="1" ht="28.8">
      <c r="A120" s="116">
        <v>2.09</v>
      </c>
      <c r="B120" s="117" t="s">
        <v>47</v>
      </c>
      <c r="C120" s="118" t="s">
        <v>9</v>
      </c>
      <c r="D120" s="132">
        <f>1*0.45*1+0.7*0.8*1+1.2*0.15*1+0.8*0.15*1+0.4*1*1</f>
        <v>1.71</v>
      </c>
      <c r="E120" s="43"/>
      <c r="F120" s="131">
        <f t="shared" si="1"/>
        <v>0</v>
      </c>
    </row>
    <row r="121" spans="1:6" s="103" customFormat="1">
      <c r="A121" s="116" t="s">
        <v>75</v>
      </c>
      <c r="B121" s="117" t="s">
        <v>45</v>
      </c>
      <c r="C121" s="118" t="s">
        <v>9</v>
      </c>
      <c r="D121" s="132">
        <f>0.4*1*1</f>
        <v>0.4</v>
      </c>
      <c r="E121" s="43"/>
      <c r="F121" s="131">
        <f t="shared" si="1"/>
        <v>0</v>
      </c>
    </row>
    <row r="122" spans="1:6" s="103" customFormat="1">
      <c r="A122" s="116">
        <v>2.11</v>
      </c>
      <c r="B122" s="117" t="s">
        <v>46</v>
      </c>
      <c r="C122" s="118" t="s">
        <v>9</v>
      </c>
      <c r="D122" s="132">
        <f>1.2*0.15*5</f>
        <v>0.89999999999999991</v>
      </c>
      <c r="E122" s="43"/>
      <c r="F122" s="131">
        <f t="shared" si="1"/>
        <v>0</v>
      </c>
    </row>
    <row r="123" spans="1:6" s="103" customFormat="1">
      <c r="A123" s="116">
        <v>2.12</v>
      </c>
      <c r="B123" s="117" t="s">
        <v>48</v>
      </c>
      <c r="C123" s="118" t="s">
        <v>9</v>
      </c>
      <c r="D123" s="132">
        <f>0.8*0.15*6+0.7*0.9*1</f>
        <v>1.35</v>
      </c>
      <c r="E123" s="43"/>
      <c r="F123" s="131">
        <f t="shared" si="1"/>
        <v>0</v>
      </c>
    </row>
    <row r="124" spans="1:6" s="103" customFormat="1" ht="15.6" thickTop="1" thickBot="1">
      <c r="A124" s="116" t="s">
        <v>76</v>
      </c>
      <c r="B124" s="117" t="s">
        <v>49</v>
      </c>
      <c r="C124" s="118" t="s">
        <v>9</v>
      </c>
      <c r="D124" s="132">
        <f>0.8*0.15*3+1.2*0.15*1</f>
        <v>0.54</v>
      </c>
      <c r="E124" s="43"/>
      <c r="F124" s="131">
        <f t="shared" si="1"/>
        <v>0</v>
      </c>
    </row>
    <row r="125" spans="1:6" s="103" customFormat="1">
      <c r="A125" s="116">
        <v>2.14</v>
      </c>
      <c r="B125" s="117" t="s">
        <v>50</v>
      </c>
      <c r="C125" s="118" t="s">
        <v>9</v>
      </c>
      <c r="D125" s="132">
        <f>0.8*0.15*4</f>
        <v>0.48</v>
      </c>
      <c r="E125" s="43"/>
      <c r="F125" s="131">
        <f t="shared" si="1"/>
        <v>0</v>
      </c>
    </row>
    <row r="126" spans="1:6" s="103" customFormat="1">
      <c r="A126" s="116">
        <v>2.15</v>
      </c>
      <c r="B126" s="117" t="s">
        <v>51</v>
      </c>
      <c r="C126" s="118" t="s">
        <v>9</v>
      </c>
      <c r="D126" s="132">
        <f>1*0.8*1</f>
        <v>0.8</v>
      </c>
      <c r="E126" s="43"/>
      <c r="F126" s="131">
        <f t="shared" si="1"/>
        <v>0</v>
      </c>
    </row>
    <row r="127" spans="1:6" s="103" customFormat="1">
      <c r="A127" s="116">
        <v>2.16</v>
      </c>
      <c r="B127" s="117" t="s">
        <v>78</v>
      </c>
      <c r="C127" s="118" t="s">
        <v>9</v>
      </c>
      <c r="D127" s="132">
        <f>0.7*1*1+0.4*1*2</f>
        <v>1.5</v>
      </c>
      <c r="E127" s="43"/>
      <c r="F127" s="131">
        <f t="shared" si="1"/>
        <v>0</v>
      </c>
    </row>
    <row r="128" spans="1:6" s="103" customFormat="1">
      <c r="A128" s="116"/>
      <c r="B128" s="121" t="s">
        <v>22</v>
      </c>
      <c r="C128" s="122"/>
      <c r="D128" s="122"/>
      <c r="E128" s="123"/>
      <c r="F128" s="120">
        <f>SUM(F112:F127)</f>
        <v>0</v>
      </c>
    </row>
    <row r="129" spans="1:11" s="103" customFormat="1" ht="15.6">
      <c r="A129" s="124">
        <v>3</v>
      </c>
      <c r="B129" s="125" t="s">
        <v>67</v>
      </c>
      <c r="C129" s="126"/>
      <c r="D129" s="127"/>
      <c r="E129" s="127"/>
      <c r="F129" s="128"/>
    </row>
    <row r="130" spans="1:11" s="103" customFormat="1">
      <c r="A130" s="133">
        <v>3.01</v>
      </c>
      <c r="B130" s="134" t="s">
        <v>68</v>
      </c>
      <c r="C130" s="118"/>
      <c r="D130" s="132"/>
      <c r="E130" s="132"/>
      <c r="F130" s="131"/>
    </row>
    <row r="131" spans="1:11" s="103" customFormat="1" ht="79.05" customHeight="1">
      <c r="A131" s="116"/>
      <c r="B131" s="117" t="s">
        <v>118</v>
      </c>
      <c r="C131" s="118"/>
      <c r="D131" s="132"/>
      <c r="E131" s="132"/>
      <c r="F131" s="131"/>
      <c r="H131" s="115"/>
      <c r="K131" s="115"/>
    </row>
    <row r="132" spans="1:11" s="103" customFormat="1" ht="43.2">
      <c r="A132" s="116" t="s">
        <v>79</v>
      </c>
      <c r="B132" s="117" t="s">
        <v>119</v>
      </c>
      <c r="C132" s="118" t="s">
        <v>10</v>
      </c>
      <c r="D132" s="132">
        <v>2</v>
      </c>
      <c r="E132" s="43"/>
      <c r="F132" s="131">
        <f t="shared" ref="F132" si="2">D132*E132</f>
        <v>0</v>
      </c>
      <c r="H132" s="115"/>
      <c r="K132" s="115"/>
    </row>
    <row r="133" spans="1:11" s="103" customFormat="1" ht="16.8">
      <c r="A133" s="133">
        <v>3.02</v>
      </c>
      <c r="B133" s="134" t="s">
        <v>73</v>
      </c>
      <c r="C133" s="118"/>
      <c r="D133" s="132"/>
      <c r="E133" s="132"/>
      <c r="F133" s="131"/>
      <c r="H133" s="115"/>
    </row>
    <row r="134" spans="1:11" s="103" customFormat="1" ht="178.95" customHeight="1">
      <c r="A134" s="116"/>
      <c r="B134" s="117" t="s">
        <v>69</v>
      </c>
      <c r="C134" s="118"/>
      <c r="D134" s="132"/>
      <c r="E134" s="132"/>
      <c r="F134" s="131">
        <f t="shared" ref="F134:F138" si="3">D134*E134</f>
        <v>0</v>
      </c>
    </row>
    <row r="135" spans="1:11" s="103" customFormat="1" ht="57.6">
      <c r="A135" s="116" t="s">
        <v>80</v>
      </c>
      <c r="B135" s="117" t="s">
        <v>114</v>
      </c>
      <c r="C135" s="118" t="s">
        <v>15</v>
      </c>
      <c r="D135" s="132">
        <v>24</v>
      </c>
      <c r="E135" s="43"/>
      <c r="F135" s="131">
        <f t="shared" ref="F135:F137" si="4">D135*E135</f>
        <v>0</v>
      </c>
    </row>
    <row r="136" spans="1:11" s="103" customFormat="1" ht="81" customHeight="1">
      <c r="A136" s="116" t="s">
        <v>80</v>
      </c>
      <c r="B136" s="117" t="s">
        <v>120</v>
      </c>
      <c r="C136" s="118" t="s">
        <v>15</v>
      </c>
      <c r="D136" s="132">
        <v>12</v>
      </c>
      <c r="E136" s="43"/>
      <c r="F136" s="131">
        <f t="shared" si="4"/>
        <v>0</v>
      </c>
    </row>
    <row r="137" spans="1:11" s="103" customFormat="1" ht="67.05" customHeight="1">
      <c r="A137" s="116" t="s">
        <v>80</v>
      </c>
      <c r="B137" s="117" t="s">
        <v>121</v>
      </c>
      <c r="C137" s="118" t="s">
        <v>10</v>
      </c>
      <c r="D137" s="132">
        <v>2</v>
      </c>
      <c r="E137" s="43"/>
      <c r="F137" s="131">
        <f t="shared" si="4"/>
        <v>0</v>
      </c>
    </row>
    <row r="138" spans="1:11" s="103" customFormat="1" ht="43.2">
      <c r="A138" s="116" t="s">
        <v>80</v>
      </c>
      <c r="B138" s="117" t="s">
        <v>122</v>
      </c>
      <c r="C138" s="118" t="s">
        <v>10</v>
      </c>
      <c r="D138" s="132">
        <v>2</v>
      </c>
      <c r="E138" s="43"/>
      <c r="F138" s="131">
        <f t="shared" si="3"/>
        <v>0</v>
      </c>
    </row>
    <row r="139" spans="1:11" s="103" customFormat="1" ht="16.8">
      <c r="A139" s="133">
        <v>3.03</v>
      </c>
      <c r="B139" s="134" t="s">
        <v>70</v>
      </c>
      <c r="C139" s="118"/>
      <c r="D139" s="132"/>
      <c r="E139" s="132"/>
      <c r="F139" s="131"/>
      <c r="H139" s="115"/>
    </row>
    <row r="140" spans="1:11" s="103" customFormat="1" ht="115.2">
      <c r="A140" s="116"/>
      <c r="B140" s="117" t="s">
        <v>71</v>
      </c>
      <c r="C140" s="118"/>
      <c r="D140" s="132"/>
      <c r="E140" s="132"/>
      <c r="F140" s="131"/>
      <c r="J140" s="135"/>
    </row>
    <row r="141" spans="1:11" s="103" customFormat="1" ht="57.6">
      <c r="A141" s="116" t="s">
        <v>81</v>
      </c>
      <c r="B141" s="117" t="s">
        <v>115</v>
      </c>
      <c r="C141" s="118" t="s">
        <v>15</v>
      </c>
      <c r="D141" s="132">
        <v>20</v>
      </c>
      <c r="E141" s="43"/>
      <c r="F141" s="131">
        <f t="shared" ref="F141:F143" si="5">D141*E141</f>
        <v>0</v>
      </c>
    </row>
    <row r="142" spans="1:11" s="103" customFormat="1" ht="16.8">
      <c r="A142" s="133">
        <v>3.04</v>
      </c>
      <c r="B142" s="134" t="s">
        <v>72</v>
      </c>
      <c r="C142" s="118"/>
      <c r="D142" s="132"/>
      <c r="E142" s="132"/>
      <c r="F142" s="131"/>
      <c r="H142" s="115"/>
    </row>
    <row r="143" spans="1:11" s="103" customFormat="1" ht="60" customHeight="1">
      <c r="A143" s="116" t="s">
        <v>82</v>
      </c>
      <c r="B143" s="117" t="s">
        <v>116</v>
      </c>
      <c r="C143" s="118" t="s">
        <v>10</v>
      </c>
      <c r="D143" s="132">
        <v>1</v>
      </c>
      <c r="E143" s="43"/>
      <c r="F143" s="131">
        <f t="shared" si="5"/>
        <v>0</v>
      </c>
      <c r="J143" s="136"/>
    </row>
    <row r="144" spans="1:11" s="103" customFormat="1">
      <c r="A144" s="116"/>
      <c r="B144" s="121" t="s">
        <v>22</v>
      </c>
      <c r="C144" s="122"/>
      <c r="D144" s="122"/>
      <c r="E144" s="123"/>
      <c r="F144" s="120">
        <f>SUM(F131:F143)</f>
        <v>0</v>
      </c>
    </row>
    <row r="145" spans="1:6" s="103" customFormat="1" ht="15.6">
      <c r="A145" s="124">
        <v>4</v>
      </c>
      <c r="B145" s="125" t="s">
        <v>8</v>
      </c>
      <c r="C145" s="137"/>
      <c r="D145" s="138"/>
      <c r="E145" s="138"/>
      <c r="F145" s="139"/>
    </row>
    <row r="146" spans="1:6" s="103" customFormat="1" ht="72">
      <c r="A146" s="140"/>
      <c r="B146" s="117" t="s">
        <v>30</v>
      </c>
      <c r="C146" s="141"/>
      <c r="D146" s="142"/>
      <c r="E146" s="143"/>
      <c r="F146" s="144"/>
    </row>
    <row r="147" spans="1:6" s="103" customFormat="1">
      <c r="A147" s="133">
        <v>4.01</v>
      </c>
      <c r="B147" s="134" t="s">
        <v>23</v>
      </c>
      <c r="C147" s="118"/>
      <c r="D147" s="119"/>
      <c r="E147" s="119"/>
      <c r="F147" s="120"/>
    </row>
    <row r="148" spans="1:6" s="103" customFormat="1" ht="69" customHeight="1">
      <c r="A148" s="140"/>
      <c r="B148" s="117" t="s">
        <v>29</v>
      </c>
      <c r="C148" s="141"/>
      <c r="D148" s="142"/>
      <c r="E148" s="143"/>
      <c r="F148" s="144"/>
    </row>
    <row r="149" spans="1:6" s="103" customFormat="1" ht="79.95" customHeight="1">
      <c r="A149" s="116" t="s">
        <v>113</v>
      </c>
      <c r="B149" s="117" t="s">
        <v>112</v>
      </c>
      <c r="C149" s="141" t="s">
        <v>10</v>
      </c>
      <c r="D149" s="129">
        <v>1</v>
      </c>
      <c r="E149" s="44"/>
      <c r="F149" s="144">
        <f>D149*E149</f>
        <v>0</v>
      </c>
    </row>
    <row r="150" spans="1:6" s="103" customFormat="1" ht="15.6">
      <c r="A150" s="133">
        <v>4.0199999999999996</v>
      </c>
      <c r="B150" s="134" t="s">
        <v>24</v>
      </c>
      <c r="C150" s="141"/>
      <c r="D150" s="142"/>
      <c r="E150" s="143"/>
      <c r="F150" s="144"/>
    </row>
    <row r="151" spans="1:6" s="103" customFormat="1" ht="70.05" customHeight="1">
      <c r="A151" s="116"/>
      <c r="B151" s="117" t="s">
        <v>36</v>
      </c>
      <c r="C151" s="141"/>
      <c r="D151" s="129"/>
      <c r="E151" s="143"/>
      <c r="F151" s="144"/>
    </row>
    <row r="152" spans="1:6" s="103" customFormat="1">
      <c r="A152" s="116" t="s">
        <v>83</v>
      </c>
      <c r="B152" s="117" t="s">
        <v>53</v>
      </c>
      <c r="C152" s="118" t="s">
        <v>10</v>
      </c>
      <c r="D152" s="129">
        <v>1</v>
      </c>
      <c r="E152" s="43"/>
      <c r="F152" s="131">
        <f t="shared" ref="F152:F165" si="6">D152*E152</f>
        <v>0</v>
      </c>
    </row>
    <row r="153" spans="1:6" s="103" customFormat="1">
      <c r="A153" s="116" t="s">
        <v>84</v>
      </c>
      <c r="B153" s="117" t="s">
        <v>57</v>
      </c>
      <c r="C153" s="118" t="s">
        <v>10</v>
      </c>
      <c r="D153" s="129">
        <v>1</v>
      </c>
      <c r="E153" s="43"/>
      <c r="F153" s="131">
        <f t="shared" si="6"/>
        <v>0</v>
      </c>
    </row>
    <row r="154" spans="1:6" s="103" customFormat="1">
      <c r="A154" s="116" t="s">
        <v>85</v>
      </c>
      <c r="B154" s="117" t="s">
        <v>58</v>
      </c>
      <c r="C154" s="118" t="s">
        <v>10</v>
      </c>
      <c r="D154" s="129">
        <v>2</v>
      </c>
      <c r="E154" s="43"/>
      <c r="F154" s="131">
        <f t="shared" si="6"/>
        <v>0</v>
      </c>
    </row>
    <row r="155" spans="1:6" s="103" customFormat="1">
      <c r="A155" s="116" t="s">
        <v>86</v>
      </c>
      <c r="B155" s="117" t="s">
        <v>59</v>
      </c>
      <c r="C155" s="118" t="s">
        <v>10</v>
      </c>
      <c r="D155" s="129">
        <v>1</v>
      </c>
      <c r="E155" s="43"/>
      <c r="F155" s="131">
        <f t="shared" si="6"/>
        <v>0</v>
      </c>
    </row>
    <row r="156" spans="1:6" s="103" customFormat="1">
      <c r="A156" s="116" t="s">
        <v>87</v>
      </c>
      <c r="B156" s="117" t="s">
        <v>54</v>
      </c>
      <c r="C156" s="118" t="s">
        <v>10</v>
      </c>
      <c r="D156" s="129">
        <v>1</v>
      </c>
      <c r="E156" s="43"/>
      <c r="F156" s="131">
        <f t="shared" si="6"/>
        <v>0</v>
      </c>
    </row>
    <row r="157" spans="1:6" s="103" customFormat="1">
      <c r="A157" s="116" t="s">
        <v>88</v>
      </c>
      <c r="B157" s="117" t="s">
        <v>60</v>
      </c>
      <c r="C157" s="118" t="s">
        <v>10</v>
      </c>
      <c r="D157" s="129">
        <v>1</v>
      </c>
      <c r="E157" s="43"/>
      <c r="F157" s="131">
        <f t="shared" si="6"/>
        <v>0</v>
      </c>
    </row>
    <row r="158" spans="1:6" s="103" customFormat="1">
      <c r="A158" s="116" t="s">
        <v>89</v>
      </c>
      <c r="B158" s="117" t="s">
        <v>55</v>
      </c>
      <c r="C158" s="118" t="s">
        <v>10</v>
      </c>
      <c r="D158" s="129">
        <v>1</v>
      </c>
      <c r="E158" s="43"/>
      <c r="F158" s="131">
        <f t="shared" si="6"/>
        <v>0</v>
      </c>
    </row>
    <row r="159" spans="1:6" s="103" customFormat="1">
      <c r="A159" s="116" t="s">
        <v>90</v>
      </c>
      <c r="B159" s="117" t="s">
        <v>61</v>
      </c>
      <c r="C159" s="118" t="s">
        <v>10</v>
      </c>
      <c r="D159" s="129">
        <v>1</v>
      </c>
      <c r="E159" s="43"/>
      <c r="F159" s="131">
        <f t="shared" si="6"/>
        <v>0</v>
      </c>
    </row>
    <row r="160" spans="1:6" s="103" customFormat="1">
      <c r="A160" s="116" t="s">
        <v>91</v>
      </c>
      <c r="B160" s="117" t="s">
        <v>62</v>
      </c>
      <c r="C160" s="118" t="s">
        <v>10</v>
      </c>
      <c r="D160" s="129">
        <v>2</v>
      </c>
      <c r="E160" s="43"/>
      <c r="F160" s="131">
        <f t="shared" si="6"/>
        <v>0</v>
      </c>
    </row>
    <row r="161" spans="1:9" s="103" customFormat="1">
      <c r="A161" s="116" t="s">
        <v>92</v>
      </c>
      <c r="B161" s="117" t="s">
        <v>63</v>
      </c>
      <c r="C161" s="118" t="s">
        <v>10</v>
      </c>
      <c r="D161" s="129">
        <v>1</v>
      </c>
      <c r="E161" s="43"/>
      <c r="F161" s="131">
        <f t="shared" si="6"/>
        <v>0</v>
      </c>
    </row>
    <row r="162" spans="1:9" s="103" customFormat="1">
      <c r="A162" s="116" t="s">
        <v>93</v>
      </c>
      <c r="B162" s="117" t="s">
        <v>64</v>
      </c>
      <c r="C162" s="118" t="s">
        <v>10</v>
      </c>
      <c r="D162" s="129">
        <v>1</v>
      </c>
      <c r="E162" s="43"/>
      <c r="F162" s="131">
        <f t="shared" si="6"/>
        <v>0</v>
      </c>
    </row>
    <row r="163" spans="1:9" s="103" customFormat="1">
      <c r="A163" s="116" t="s">
        <v>94</v>
      </c>
      <c r="B163" s="117" t="s">
        <v>65</v>
      </c>
      <c r="C163" s="118" t="s">
        <v>10</v>
      </c>
      <c r="D163" s="129">
        <v>2</v>
      </c>
      <c r="E163" s="43"/>
      <c r="F163" s="131">
        <f t="shared" si="6"/>
        <v>0</v>
      </c>
    </row>
    <row r="164" spans="1:9" s="103" customFormat="1">
      <c r="A164" s="116" t="s">
        <v>95</v>
      </c>
      <c r="B164" s="117" t="s">
        <v>66</v>
      </c>
      <c r="C164" s="118" t="s">
        <v>10</v>
      </c>
      <c r="D164" s="129">
        <v>1</v>
      </c>
      <c r="E164" s="43"/>
      <c r="F164" s="131">
        <f t="shared" si="6"/>
        <v>0</v>
      </c>
    </row>
    <row r="165" spans="1:9" s="103" customFormat="1">
      <c r="A165" s="116" t="s">
        <v>96</v>
      </c>
      <c r="B165" s="117" t="s">
        <v>56</v>
      </c>
      <c r="C165" s="118" t="s">
        <v>10</v>
      </c>
      <c r="D165" s="129">
        <v>1</v>
      </c>
      <c r="E165" s="43"/>
      <c r="F165" s="131">
        <f t="shared" si="6"/>
        <v>0</v>
      </c>
    </row>
    <row r="166" spans="1:9" s="103" customFormat="1">
      <c r="A166" s="133">
        <v>4.03</v>
      </c>
      <c r="B166" s="134" t="s">
        <v>25</v>
      </c>
      <c r="C166" s="118"/>
      <c r="D166" s="119"/>
      <c r="E166" s="119"/>
      <c r="F166" s="120"/>
    </row>
    <row r="167" spans="1:9" s="103" customFormat="1" ht="43.2">
      <c r="A167" s="133"/>
      <c r="B167" s="117" t="s">
        <v>34</v>
      </c>
      <c r="C167" s="118"/>
      <c r="D167" s="119"/>
      <c r="E167" s="119"/>
      <c r="F167" s="120"/>
    </row>
    <row r="168" spans="1:9" s="103" customFormat="1">
      <c r="A168" s="116" t="s">
        <v>98</v>
      </c>
      <c r="B168" s="117" t="s">
        <v>31</v>
      </c>
      <c r="C168" s="118" t="s">
        <v>10</v>
      </c>
      <c r="D168" s="119">
        <v>17</v>
      </c>
      <c r="E168" s="41"/>
      <c r="F168" s="131">
        <f t="shared" ref="F168" si="7">D168*E168</f>
        <v>0</v>
      </c>
    </row>
    <row r="169" spans="1:9" s="103" customFormat="1">
      <c r="A169" s="133">
        <v>4.04</v>
      </c>
      <c r="B169" s="134" t="s">
        <v>26</v>
      </c>
      <c r="C169" s="118"/>
      <c r="D169" s="119"/>
      <c r="E169" s="119"/>
      <c r="F169" s="120"/>
    </row>
    <row r="170" spans="1:9" s="103" customFormat="1" ht="43.2">
      <c r="A170" s="145"/>
      <c r="B170" s="117" t="s">
        <v>117</v>
      </c>
      <c r="C170" s="118"/>
      <c r="D170" s="119"/>
      <c r="E170" s="119"/>
      <c r="F170" s="120"/>
    </row>
    <row r="171" spans="1:9" s="103" customFormat="1" ht="15" customHeight="1">
      <c r="A171" s="116" t="s">
        <v>97</v>
      </c>
      <c r="B171" s="117" t="s">
        <v>33</v>
      </c>
      <c r="C171" s="118" t="s">
        <v>10</v>
      </c>
      <c r="D171" s="119">
        <v>5</v>
      </c>
      <c r="E171" s="41"/>
      <c r="F171" s="131">
        <f t="shared" ref="F171" si="8">D171*E171</f>
        <v>0</v>
      </c>
    </row>
    <row r="172" spans="1:9" s="103" customFormat="1" ht="18.75" customHeight="1">
      <c r="A172" s="133">
        <v>4.05</v>
      </c>
      <c r="B172" s="134" t="s">
        <v>27</v>
      </c>
      <c r="C172" s="118"/>
      <c r="D172" s="119"/>
      <c r="E172" s="119"/>
      <c r="F172" s="120"/>
    </row>
    <row r="173" spans="1:9" s="103" customFormat="1" ht="63.6">
      <c r="A173" s="146"/>
      <c r="B173" s="117" t="s">
        <v>20</v>
      </c>
      <c r="C173" s="118"/>
      <c r="D173" s="119"/>
      <c r="E173" s="119"/>
      <c r="F173" s="120"/>
      <c r="I173" s="147"/>
    </row>
    <row r="174" spans="1:9" s="103" customFormat="1">
      <c r="A174" s="116" t="s">
        <v>99</v>
      </c>
      <c r="B174" s="117" t="s">
        <v>53</v>
      </c>
      <c r="C174" s="118" t="s">
        <v>10</v>
      </c>
      <c r="D174" s="132">
        <v>2</v>
      </c>
      <c r="E174" s="43"/>
      <c r="F174" s="131">
        <f t="shared" ref="F174:F184" si="9">D174*E174</f>
        <v>0</v>
      </c>
    </row>
    <row r="175" spans="1:9" s="103" customFormat="1">
      <c r="A175" s="116" t="s">
        <v>100</v>
      </c>
      <c r="B175" s="117" t="s">
        <v>58</v>
      </c>
      <c r="C175" s="118" t="s">
        <v>10</v>
      </c>
      <c r="D175" s="132">
        <v>2</v>
      </c>
      <c r="E175" s="43"/>
      <c r="F175" s="131">
        <f t="shared" si="9"/>
        <v>0</v>
      </c>
    </row>
    <row r="176" spans="1:9" s="103" customFormat="1">
      <c r="A176" s="116" t="s">
        <v>101</v>
      </c>
      <c r="B176" s="117" t="s">
        <v>59</v>
      </c>
      <c r="C176" s="118" t="s">
        <v>10</v>
      </c>
      <c r="D176" s="132">
        <v>1</v>
      </c>
      <c r="E176" s="43"/>
      <c r="F176" s="131">
        <f t="shared" si="9"/>
        <v>0</v>
      </c>
    </row>
    <row r="177" spans="1:9" s="103" customFormat="1">
      <c r="A177" s="116" t="s">
        <v>102</v>
      </c>
      <c r="B177" s="117" t="s">
        <v>54</v>
      </c>
      <c r="C177" s="118" t="s">
        <v>10</v>
      </c>
      <c r="D177" s="132">
        <v>1</v>
      </c>
      <c r="E177" s="43"/>
      <c r="F177" s="131">
        <f t="shared" si="9"/>
        <v>0</v>
      </c>
    </row>
    <row r="178" spans="1:9" s="103" customFormat="1">
      <c r="A178" s="116" t="s">
        <v>103</v>
      </c>
      <c r="B178" s="117" t="s">
        <v>60</v>
      </c>
      <c r="C178" s="118" t="s">
        <v>10</v>
      </c>
      <c r="D178" s="132">
        <v>1</v>
      </c>
      <c r="E178" s="43"/>
      <c r="F178" s="131">
        <f t="shared" si="9"/>
        <v>0</v>
      </c>
    </row>
    <row r="179" spans="1:9" s="103" customFormat="1">
      <c r="A179" s="116" t="s">
        <v>104</v>
      </c>
      <c r="B179" s="117" t="s">
        <v>55</v>
      </c>
      <c r="C179" s="118" t="s">
        <v>10</v>
      </c>
      <c r="D179" s="132">
        <v>1</v>
      </c>
      <c r="E179" s="43"/>
      <c r="F179" s="131">
        <f t="shared" si="9"/>
        <v>0</v>
      </c>
    </row>
    <row r="180" spans="1:9" s="103" customFormat="1">
      <c r="A180" s="116" t="s">
        <v>105</v>
      </c>
      <c r="B180" s="117" t="s">
        <v>62</v>
      </c>
      <c r="C180" s="118" t="s">
        <v>10</v>
      </c>
      <c r="D180" s="132">
        <v>2</v>
      </c>
      <c r="E180" s="43"/>
      <c r="F180" s="131">
        <f t="shared" si="9"/>
        <v>0</v>
      </c>
    </row>
    <row r="181" spans="1:9" s="103" customFormat="1">
      <c r="A181" s="116" t="s">
        <v>106</v>
      </c>
      <c r="B181" s="117" t="s">
        <v>63</v>
      </c>
      <c r="C181" s="118" t="s">
        <v>10</v>
      </c>
      <c r="D181" s="132">
        <v>1</v>
      </c>
      <c r="E181" s="43"/>
      <c r="F181" s="131">
        <f t="shared" si="9"/>
        <v>0</v>
      </c>
    </row>
    <row r="182" spans="1:9" s="103" customFormat="1">
      <c r="A182" s="116" t="s">
        <v>107</v>
      </c>
      <c r="B182" s="117" t="s">
        <v>64</v>
      </c>
      <c r="C182" s="118" t="s">
        <v>10</v>
      </c>
      <c r="D182" s="132">
        <v>3</v>
      </c>
      <c r="E182" s="43"/>
      <c r="F182" s="131">
        <f t="shared" si="9"/>
        <v>0</v>
      </c>
    </row>
    <row r="183" spans="1:9" s="103" customFormat="1">
      <c r="A183" s="116" t="s">
        <v>108</v>
      </c>
      <c r="B183" s="117" t="s">
        <v>66</v>
      </c>
      <c r="C183" s="118" t="s">
        <v>10</v>
      </c>
      <c r="D183" s="132">
        <v>1</v>
      </c>
      <c r="E183" s="43"/>
      <c r="F183" s="131">
        <f t="shared" si="9"/>
        <v>0</v>
      </c>
    </row>
    <row r="184" spans="1:9" s="103" customFormat="1">
      <c r="A184" s="116" t="s">
        <v>109</v>
      </c>
      <c r="B184" s="117" t="s">
        <v>56</v>
      </c>
      <c r="C184" s="118" t="s">
        <v>10</v>
      </c>
      <c r="D184" s="132">
        <v>1</v>
      </c>
      <c r="E184" s="43"/>
      <c r="F184" s="131">
        <f t="shared" si="9"/>
        <v>0</v>
      </c>
    </row>
    <row r="185" spans="1:9" s="103" customFormat="1" ht="18.75" customHeight="1">
      <c r="A185" s="133">
        <v>4.0599999999999996</v>
      </c>
      <c r="B185" s="134" t="s">
        <v>28</v>
      </c>
      <c r="C185" s="118"/>
      <c r="D185" s="119"/>
      <c r="E185" s="119"/>
      <c r="F185" s="120"/>
      <c r="I185" s="147"/>
    </row>
    <row r="186" spans="1:9" s="103" customFormat="1" ht="52.05" customHeight="1">
      <c r="A186" s="145"/>
      <c r="B186" s="117" t="s">
        <v>35</v>
      </c>
      <c r="C186" s="118"/>
      <c r="D186" s="119"/>
      <c r="E186" s="119"/>
      <c r="F186" s="120"/>
      <c r="I186" s="147"/>
    </row>
    <row r="187" spans="1:9" s="103" customFormat="1" ht="15.6">
      <c r="A187" s="116" t="s">
        <v>110</v>
      </c>
      <c r="B187" s="117" t="s">
        <v>32</v>
      </c>
      <c r="C187" s="118" t="s">
        <v>10</v>
      </c>
      <c r="D187" s="119">
        <v>16</v>
      </c>
      <c r="E187" s="41"/>
      <c r="F187" s="131">
        <f t="shared" ref="F187" si="10">D187*E187</f>
        <v>0</v>
      </c>
      <c r="I187" s="147"/>
    </row>
    <row r="188" spans="1:9">
      <c r="A188" s="148"/>
      <c r="B188" s="149" t="s">
        <v>22</v>
      </c>
      <c r="C188" s="150"/>
      <c r="D188" s="150"/>
      <c r="E188" s="151"/>
      <c r="F188" s="152">
        <f>SUM(F146:F187)</f>
        <v>0</v>
      </c>
    </row>
  </sheetData>
  <sheetProtection algorithmName="SHA-512" hashValue="VjzFcl9qfZO87uzZVeFPm8mkSKijEZiWUAIm4+rJvtYyeq7BOOdfBzshBSwguwyVWAnv9ySZKcIEWaN4qLnxAA==" saltValue="klgCQ4voNbvrag7vN69Fjg==" spinCount="100000" sheet="1" objects="1" scenarios="1"/>
  <mergeCells count="31">
    <mergeCell ref="B144:E144"/>
    <mergeCell ref="B128:E128"/>
    <mergeCell ref="B188:E188"/>
    <mergeCell ref="B9:C9"/>
    <mergeCell ref="B10:C10"/>
    <mergeCell ref="B14:C14"/>
    <mergeCell ref="E13:F13"/>
    <mergeCell ref="B13:C13"/>
    <mergeCell ref="B109:E109"/>
    <mergeCell ref="E14:F14"/>
    <mergeCell ref="E15:F15"/>
    <mergeCell ref="E16:F16"/>
    <mergeCell ref="B15:C15"/>
    <mergeCell ref="B17:C17"/>
    <mergeCell ref="B16:C16"/>
    <mergeCell ref="E17:F17"/>
    <mergeCell ref="A1:F1"/>
    <mergeCell ref="A2:F2"/>
    <mergeCell ref="A3:F3"/>
    <mergeCell ref="A4:F4"/>
    <mergeCell ref="A7:F7"/>
    <mergeCell ref="A5:F5"/>
    <mergeCell ref="A6:F6"/>
    <mergeCell ref="B8:C8"/>
    <mergeCell ref="E9:F9"/>
    <mergeCell ref="E10:F10"/>
    <mergeCell ref="E11:F11"/>
    <mergeCell ref="E12:F12"/>
    <mergeCell ref="B11:C11"/>
    <mergeCell ref="B12:C12"/>
    <mergeCell ref="E8:F8"/>
  </mergeCells>
  <phoneticPr fontId="21" type="noConversion"/>
  <pageMargins left="0.7" right="0.7" top="0.53" bottom="0.5" header="0.3" footer="0.3"/>
  <pageSetup scale="85" firstPageNumber="2" orientation="portrait" useFirstPageNumber="1" r:id="rId1"/>
  <headerFooter>
    <oddHeader>&amp;C&amp;"Calibri,Regular"&amp;K000000BOQ for Jewha Health Center</oddHeader>
    <oddFooter>&amp;F&amp;RPage &amp;P</oddFooter>
  </headerFooter>
  <rowBreaks count="2" manualBreakCount="2">
    <brk id="49" max="5" man="1"/>
    <brk id="15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9"/>
  <sheetViews>
    <sheetView zoomScaleNormal="100" zoomScaleSheetLayoutView="100" workbookViewId="0">
      <selection activeCell="H118" sqref="H118"/>
    </sheetView>
  </sheetViews>
  <sheetFormatPr defaultColWidth="9.109375" defaultRowHeight="14.4"/>
  <cols>
    <col min="1" max="1" width="7.44140625" style="78" customWidth="1"/>
    <col min="2" max="2" width="39.77734375" style="50" customWidth="1"/>
    <col min="3" max="3" width="8" style="85" bestFit="1" customWidth="1"/>
    <col min="4" max="4" width="10.44140625" style="86" customWidth="1"/>
    <col min="5" max="5" width="11" style="86" customWidth="1"/>
    <col min="6" max="6" width="16.44140625" style="86" customWidth="1"/>
    <col min="7" max="7" width="12.33203125" style="50" bestFit="1" customWidth="1"/>
    <col min="8" max="8" width="11.33203125" style="50" bestFit="1" customWidth="1"/>
    <col min="9" max="16384" width="9.109375" style="50"/>
  </cols>
  <sheetData>
    <row r="1" spans="1:7" s="46" customFormat="1" ht="18">
      <c r="A1" s="45" t="s">
        <v>126</v>
      </c>
      <c r="B1" s="45"/>
      <c r="C1" s="45"/>
      <c r="D1" s="45"/>
      <c r="E1" s="45"/>
      <c r="F1" s="45"/>
    </row>
    <row r="2" spans="1:7" s="46" customFormat="1" ht="18">
      <c r="A2" s="45" t="s">
        <v>172</v>
      </c>
      <c r="B2" s="45"/>
      <c r="C2" s="45"/>
      <c r="D2" s="45"/>
      <c r="E2" s="45"/>
      <c r="F2" s="45"/>
    </row>
    <row r="3" spans="1:7" s="46" customFormat="1" ht="18">
      <c r="A3" s="45"/>
      <c r="B3" s="45"/>
      <c r="C3" s="45"/>
      <c r="D3" s="45"/>
      <c r="E3" s="45"/>
      <c r="F3" s="45"/>
    </row>
    <row r="4" spans="1:7" s="46" customFormat="1" ht="18">
      <c r="A4" s="47"/>
      <c r="B4" s="47"/>
      <c r="C4" s="47"/>
      <c r="D4" s="47"/>
      <c r="E4" s="47"/>
      <c r="F4" s="47"/>
    </row>
    <row r="5" spans="1:7" s="46" customFormat="1" ht="18">
      <c r="A5" s="48" t="s">
        <v>6</v>
      </c>
      <c r="B5" s="48"/>
      <c r="C5" s="48"/>
      <c r="D5" s="48"/>
      <c r="E5" s="48"/>
      <c r="F5" s="48"/>
    </row>
    <row r="6" spans="1:7" s="46" customFormat="1" ht="18">
      <c r="A6" s="48" t="s">
        <v>21</v>
      </c>
      <c r="B6" s="48"/>
      <c r="C6" s="48"/>
      <c r="D6" s="48"/>
      <c r="E6" s="48"/>
      <c r="F6" s="48"/>
    </row>
    <row r="7" spans="1:7" ht="15" thickBot="1">
      <c r="A7" s="49"/>
      <c r="B7" s="49"/>
      <c r="C7" s="49"/>
      <c r="D7" s="49"/>
      <c r="E7" s="49"/>
      <c r="F7" s="49"/>
    </row>
    <row r="8" spans="1:7" ht="15.6" thickTop="1" thickBot="1">
      <c r="A8" s="51" t="s">
        <v>3</v>
      </c>
      <c r="B8" s="52" t="s">
        <v>4</v>
      </c>
      <c r="C8" s="52"/>
      <c r="D8" s="53" t="s">
        <v>2</v>
      </c>
      <c r="E8" s="54" t="s">
        <v>1</v>
      </c>
      <c r="F8" s="55"/>
    </row>
    <row r="9" spans="1:7" ht="15.75" customHeight="1" thickTop="1">
      <c r="A9" s="56"/>
      <c r="B9" s="57"/>
      <c r="C9" s="57"/>
      <c r="D9" s="58"/>
      <c r="E9" s="59"/>
      <c r="F9" s="60"/>
    </row>
    <row r="10" spans="1:7">
      <c r="A10" s="153">
        <v>1</v>
      </c>
      <c r="B10" s="62" t="str">
        <f>B54</f>
        <v>ROOFING</v>
      </c>
      <c r="C10" s="62"/>
      <c r="D10" s="63" t="s">
        <v>0</v>
      </c>
      <c r="E10" s="64">
        <f>F59</f>
        <v>0</v>
      </c>
      <c r="F10" s="65"/>
      <c r="G10" s="66"/>
    </row>
    <row r="11" spans="1:7">
      <c r="A11" s="153">
        <v>2</v>
      </c>
      <c r="B11" s="62" t="str">
        <f>B60</f>
        <v>CARPENTRY &amp; JOINERY</v>
      </c>
      <c r="C11" s="62"/>
      <c r="D11" s="63" t="s">
        <v>0</v>
      </c>
      <c r="E11" s="64">
        <f>F62</f>
        <v>0</v>
      </c>
      <c r="F11" s="65"/>
      <c r="G11" s="66"/>
    </row>
    <row r="12" spans="1:7">
      <c r="A12" s="153">
        <v>3</v>
      </c>
      <c r="B12" s="62" t="str">
        <f>B63</f>
        <v>METAL WORKS</v>
      </c>
      <c r="C12" s="62"/>
      <c r="D12" s="63" t="s">
        <v>0</v>
      </c>
      <c r="E12" s="67">
        <f>F74</f>
        <v>0</v>
      </c>
      <c r="F12" s="68"/>
      <c r="G12" s="66"/>
    </row>
    <row r="13" spans="1:7" ht="15" customHeight="1">
      <c r="A13" s="153">
        <v>4</v>
      </c>
      <c r="B13" s="62" t="str">
        <f>B75</f>
        <v>FINISHES</v>
      </c>
      <c r="C13" s="62"/>
      <c r="D13" s="63" t="s">
        <v>0</v>
      </c>
      <c r="E13" s="67">
        <f>F86</f>
        <v>0</v>
      </c>
      <c r="F13" s="68"/>
      <c r="G13" s="66"/>
    </row>
    <row r="14" spans="1:7">
      <c r="A14" s="153">
        <v>5</v>
      </c>
      <c r="B14" s="62" t="str">
        <f>B87</f>
        <v>PAINTING</v>
      </c>
      <c r="C14" s="62"/>
      <c r="D14" s="63" t="s">
        <v>0</v>
      </c>
      <c r="E14" s="67">
        <f>F93</f>
        <v>0</v>
      </c>
      <c r="F14" s="68"/>
      <c r="G14" s="66"/>
    </row>
    <row r="15" spans="1:7">
      <c r="A15" s="153">
        <v>6</v>
      </c>
      <c r="B15" s="62" t="str">
        <f>B94</f>
        <v>GLAZING</v>
      </c>
      <c r="C15" s="62"/>
      <c r="D15" s="63" t="s">
        <v>0</v>
      </c>
      <c r="E15" s="67">
        <f>F96</f>
        <v>0</v>
      </c>
      <c r="F15" s="68"/>
      <c r="G15" s="66"/>
    </row>
    <row r="16" spans="1:7">
      <c r="A16" s="153">
        <v>7</v>
      </c>
      <c r="B16" s="62" t="str">
        <f>B97</f>
        <v xml:space="preserve"> ELECTRICAL INSTALLATION</v>
      </c>
      <c r="C16" s="62"/>
      <c r="D16" s="63" t="s">
        <v>0</v>
      </c>
      <c r="E16" s="67">
        <f>F119</f>
        <v>0</v>
      </c>
      <c r="F16" s="68"/>
      <c r="G16" s="66"/>
    </row>
    <row r="17" spans="1:7" ht="15" thickBot="1">
      <c r="A17" s="69"/>
      <c r="B17" s="70"/>
      <c r="C17" s="154"/>
      <c r="D17" s="155"/>
      <c r="E17" s="156"/>
      <c r="F17" s="157"/>
      <c r="G17" s="66"/>
    </row>
    <row r="18" spans="1:7" s="77" customFormat="1" ht="15" thickTop="1">
      <c r="A18" s="72"/>
      <c r="B18" s="73" t="s">
        <v>123</v>
      </c>
      <c r="C18" s="73"/>
      <c r="D18" s="74" t="s">
        <v>0</v>
      </c>
      <c r="E18" s="75">
        <f>SUM(E9:F17)</f>
        <v>0</v>
      </c>
      <c r="F18" s="76"/>
    </row>
    <row r="19" spans="1:7" ht="15" thickBot="1">
      <c r="B19" s="73" t="s">
        <v>124</v>
      </c>
      <c r="C19" s="73"/>
      <c r="D19" s="79" t="s">
        <v>0</v>
      </c>
      <c r="E19" s="80">
        <f>E18*0.15</f>
        <v>0</v>
      </c>
      <c r="F19" s="81"/>
      <c r="G19" s="66"/>
    </row>
    <row r="20" spans="1:7" ht="15" thickBot="1">
      <c r="B20" s="73" t="s">
        <v>127</v>
      </c>
      <c r="C20" s="73"/>
      <c r="D20" s="82" t="s">
        <v>0</v>
      </c>
      <c r="E20" s="83">
        <f>E18+E19</f>
        <v>0</v>
      </c>
      <c r="F20" s="84"/>
    </row>
    <row r="52" spans="1:10" ht="15" thickBot="1"/>
    <row r="53" spans="1:10" s="162" customFormat="1" ht="19.2" thickTop="1" thickBot="1">
      <c r="A53" s="158" t="s">
        <v>3</v>
      </c>
      <c r="B53" s="159" t="s">
        <v>4</v>
      </c>
      <c r="C53" s="159" t="s">
        <v>2</v>
      </c>
      <c r="D53" s="160" t="s">
        <v>18</v>
      </c>
      <c r="E53" s="160" t="s">
        <v>5</v>
      </c>
      <c r="F53" s="161" t="s">
        <v>1</v>
      </c>
    </row>
    <row r="54" spans="1:10" s="168" customFormat="1" ht="16.2" thickTop="1">
      <c r="A54" s="163">
        <v>1</v>
      </c>
      <c r="B54" s="164" t="s">
        <v>128</v>
      </c>
      <c r="C54" s="165"/>
      <c r="D54" s="166"/>
      <c r="E54" s="166"/>
      <c r="F54" s="167"/>
    </row>
    <row r="55" spans="1:10" ht="72">
      <c r="A55" s="169">
        <v>1.01</v>
      </c>
      <c r="B55" s="170" t="s">
        <v>129</v>
      </c>
      <c r="C55" s="171" t="s">
        <v>9</v>
      </c>
      <c r="D55" s="172">
        <v>54.72</v>
      </c>
      <c r="E55" s="212"/>
      <c r="F55" s="173">
        <f t="shared" ref="F55:F58" si="0">D55*E55</f>
        <v>0</v>
      </c>
      <c r="J55" s="174"/>
    </row>
    <row r="56" spans="1:10" ht="43.2">
      <c r="A56" s="169">
        <v>1.02</v>
      </c>
      <c r="B56" s="170" t="s">
        <v>130</v>
      </c>
      <c r="C56" s="171" t="s">
        <v>15</v>
      </c>
      <c r="D56" s="172">
        <v>61.4</v>
      </c>
      <c r="E56" s="212"/>
      <c r="F56" s="173">
        <f t="shared" si="0"/>
        <v>0</v>
      </c>
      <c r="J56" s="174"/>
    </row>
    <row r="57" spans="1:10" ht="16.8">
      <c r="A57" s="169">
        <v>1.03</v>
      </c>
      <c r="B57" s="170" t="s">
        <v>131</v>
      </c>
      <c r="C57" s="171" t="s">
        <v>15</v>
      </c>
      <c r="D57" s="172">
        <v>15.4</v>
      </c>
      <c r="E57" s="212"/>
      <c r="F57" s="173">
        <f t="shared" si="0"/>
        <v>0</v>
      </c>
      <c r="J57" s="174"/>
    </row>
    <row r="58" spans="1:10" ht="43.2">
      <c r="A58" s="169">
        <v>1.04</v>
      </c>
      <c r="B58" s="170" t="s">
        <v>132</v>
      </c>
      <c r="C58" s="171" t="s">
        <v>15</v>
      </c>
      <c r="D58" s="172">
        <v>61.2</v>
      </c>
      <c r="E58" s="212"/>
      <c r="F58" s="173">
        <f t="shared" si="0"/>
        <v>0</v>
      </c>
      <c r="J58" s="174"/>
    </row>
    <row r="59" spans="1:10" ht="16.05" customHeight="1">
      <c r="A59" s="148"/>
      <c r="B59" s="149" t="s">
        <v>22</v>
      </c>
      <c r="C59" s="150"/>
      <c r="D59" s="150"/>
      <c r="E59" s="151"/>
      <c r="F59" s="152">
        <f>SUM(F55:F58)</f>
        <v>0</v>
      </c>
      <c r="J59" s="174"/>
    </row>
    <row r="60" spans="1:10" s="168" customFormat="1" ht="16.8">
      <c r="A60" s="175">
        <v>2</v>
      </c>
      <c r="B60" s="164" t="s">
        <v>17</v>
      </c>
      <c r="C60" s="165"/>
      <c r="D60" s="166"/>
      <c r="E60" s="166"/>
      <c r="F60" s="167"/>
      <c r="J60" s="174"/>
    </row>
    <row r="61" spans="1:10" ht="72">
      <c r="A61" s="169">
        <v>2.0099999999999998</v>
      </c>
      <c r="B61" s="170" t="s">
        <v>16</v>
      </c>
      <c r="C61" s="171" t="s">
        <v>9</v>
      </c>
      <c r="D61" s="172">
        <v>420</v>
      </c>
      <c r="E61" s="212"/>
      <c r="F61" s="173">
        <f t="shared" ref="F61:F63" si="1">D61*E61</f>
        <v>0</v>
      </c>
      <c r="J61" s="174"/>
    </row>
    <row r="62" spans="1:10" ht="16.05" customHeight="1">
      <c r="A62" s="148"/>
      <c r="B62" s="149" t="s">
        <v>22</v>
      </c>
      <c r="C62" s="150"/>
      <c r="D62" s="150"/>
      <c r="E62" s="151"/>
      <c r="F62" s="152">
        <f>SUM(F61)</f>
        <v>0</v>
      </c>
    </row>
    <row r="63" spans="1:10" s="168" customFormat="1" ht="15.6">
      <c r="A63" s="176">
        <v>3</v>
      </c>
      <c r="B63" s="177" t="s">
        <v>133</v>
      </c>
      <c r="C63" s="178"/>
      <c r="D63" s="179"/>
      <c r="E63" s="179"/>
      <c r="F63" s="180">
        <f t="shared" si="1"/>
        <v>0</v>
      </c>
    </row>
    <row r="64" spans="1:10" ht="144">
      <c r="A64" s="169">
        <v>3.01</v>
      </c>
      <c r="B64" s="170" t="s">
        <v>134</v>
      </c>
      <c r="C64" s="181"/>
      <c r="D64" s="182"/>
      <c r="E64" s="213"/>
      <c r="F64" s="183"/>
    </row>
    <row r="65" spans="1:6">
      <c r="A65" s="61"/>
      <c r="B65" s="170" t="s">
        <v>135</v>
      </c>
      <c r="C65" s="181"/>
      <c r="D65" s="182"/>
      <c r="E65" s="182"/>
      <c r="F65" s="183"/>
    </row>
    <row r="66" spans="1:6">
      <c r="A66" s="61"/>
      <c r="B66" s="170" t="s">
        <v>136</v>
      </c>
      <c r="C66" s="181" t="s">
        <v>10</v>
      </c>
      <c r="D66" s="184">
        <v>3</v>
      </c>
      <c r="E66" s="213"/>
      <c r="F66" s="183">
        <f t="shared" ref="F66:F70" si="2">D66*E66</f>
        <v>0</v>
      </c>
    </row>
    <row r="67" spans="1:6">
      <c r="A67" s="61"/>
      <c r="B67" s="170" t="s">
        <v>137</v>
      </c>
      <c r="C67" s="181" t="s">
        <v>10</v>
      </c>
      <c r="D67" s="184">
        <v>17</v>
      </c>
      <c r="E67" s="213"/>
      <c r="F67" s="183">
        <f t="shared" si="2"/>
        <v>0</v>
      </c>
    </row>
    <row r="68" spans="1:6">
      <c r="A68" s="61"/>
      <c r="B68" s="170" t="s">
        <v>138</v>
      </c>
      <c r="C68" s="181" t="s">
        <v>10</v>
      </c>
      <c r="D68" s="184">
        <v>3</v>
      </c>
      <c r="E68" s="213"/>
      <c r="F68" s="183">
        <f t="shared" si="2"/>
        <v>0</v>
      </c>
    </row>
    <row r="69" spans="1:6">
      <c r="A69" s="61"/>
      <c r="B69" s="170" t="s">
        <v>139</v>
      </c>
      <c r="C69" s="181" t="s">
        <v>10</v>
      </c>
      <c r="D69" s="184">
        <v>1</v>
      </c>
      <c r="E69" s="213"/>
      <c r="F69" s="183">
        <f t="shared" si="2"/>
        <v>0</v>
      </c>
    </row>
    <row r="70" spans="1:6">
      <c r="A70" s="61"/>
      <c r="B70" s="170" t="s">
        <v>140</v>
      </c>
      <c r="C70" s="181"/>
      <c r="D70" s="184"/>
      <c r="E70" s="213"/>
      <c r="F70" s="183">
        <f t="shared" si="2"/>
        <v>0</v>
      </c>
    </row>
    <row r="71" spans="1:6">
      <c r="A71" s="61"/>
      <c r="B71" s="170" t="s">
        <v>141</v>
      </c>
      <c r="C71" s="181" t="s">
        <v>10</v>
      </c>
      <c r="D71" s="184">
        <v>19</v>
      </c>
      <c r="E71" s="213"/>
      <c r="F71" s="183">
        <f>D71*E71</f>
        <v>0</v>
      </c>
    </row>
    <row r="72" spans="1:6">
      <c r="A72" s="61"/>
      <c r="B72" s="170" t="s">
        <v>142</v>
      </c>
      <c r="C72" s="181" t="s">
        <v>10</v>
      </c>
      <c r="D72" s="184">
        <v>11</v>
      </c>
      <c r="E72" s="213"/>
      <c r="F72" s="183">
        <f t="shared" ref="F72:F73" si="3">D72*E72</f>
        <v>0</v>
      </c>
    </row>
    <row r="73" spans="1:6">
      <c r="A73" s="61"/>
      <c r="B73" s="170" t="s">
        <v>143</v>
      </c>
      <c r="C73" s="181" t="s">
        <v>10</v>
      </c>
      <c r="D73" s="184">
        <v>2</v>
      </c>
      <c r="E73" s="213"/>
      <c r="F73" s="183">
        <f t="shared" si="3"/>
        <v>0</v>
      </c>
    </row>
    <row r="74" spans="1:6">
      <c r="A74" s="148"/>
      <c r="B74" s="149" t="s">
        <v>22</v>
      </c>
      <c r="C74" s="150"/>
      <c r="D74" s="150"/>
      <c r="E74" s="151"/>
      <c r="F74" s="152">
        <f>SUM(F66:F73)</f>
        <v>0</v>
      </c>
    </row>
    <row r="75" spans="1:6" s="168" customFormat="1" ht="15.6">
      <c r="A75" s="176">
        <v>4</v>
      </c>
      <c r="B75" s="185" t="s">
        <v>144</v>
      </c>
      <c r="C75" s="178"/>
      <c r="D75" s="179"/>
      <c r="E75" s="179"/>
      <c r="F75" s="186"/>
    </row>
    <row r="76" spans="1:6">
      <c r="A76" s="187">
        <v>4.01</v>
      </c>
      <c r="B76" s="188" t="s">
        <v>145</v>
      </c>
      <c r="C76" s="181"/>
      <c r="D76" s="182"/>
      <c r="E76" s="182"/>
      <c r="F76" s="183"/>
    </row>
    <row r="77" spans="1:6" ht="86.4">
      <c r="A77" s="153" t="s">
        <v>146</v>
      </c>
      <c r="B77" s="170" t="s">
        <v>147</v>
      </c>
      <c r="C77" s="181"/>
      <c r="D77" s="184"/>
      <c r="E77" s="182"/>
      <c r="F77" s="183"/>
    </row>
    <row r="78" spans="1:6">
      <c r="A78" s="61"/>
      <c r="B78" s="170" t="s">
        <v>148</v>
      </c>
      <c r="C78" s="171" t="s">
        <v>9</v>
      </c>
      <c r="D78" s="189">
        <v>92</v>
      </c>
      <c r="E78" s="212"/>
      <c r="F78" s="173">
        <f t="shared" ref="F78:F85" si="4">D78*E78</f>
        <v>0</v>
      </c>
    </row>
    <row r="79" spans="1:6">
      <c r="A79" s="61"/>
      <c r="B79" s="170" t="s">
        <v>149</v>
      </c>
      <c r="C79" s="171" t="s">
        <v>9</v>
      </c>
      <c r="D79" s="189">
        <v>4</v>
      </c>
      <c r="E79" s="212"/>
      <c r="F79" s="173">
        <f t="shared" si="4"/>
        <v>0</v>
      </c>
    </row>
    <row r="80" spans="1:6">
      <c r="A80" s="187">
        <v>4.0199999999999996</v>
      </c>
      <c r="B80" s="188" t="s">
        <v>150</v>
      </c>
      <c r="C80" s="181"/>
      <c r="D80" s="184"/>
      <c r="E80" s="182"/>
      <c r="F80" s="173"/>
    </row>
    <row r="81" spans="1:9" ht="57.6">
      <c r="A81" s="153" t="s">
        <v>151</v>
      </c>
      <c r="B81" s="170" t="s">
        <v>152</v>
      </c>
      <c r="C81" s="171" t="s">
        <v>9</v>
      </c>
      <c r="D81" s="189">
        <v>290</v>
      </c>
      <c r="E81" s="212"/>
      <c r="F81" s="173">
        <f t="shared" ref="F81:F82" si="5">D81*E81</f>
        <v>0</v>
      </c>
      <c r="I81" s="174"/>
    </row>
    <row r="82" spans="1:9" ht="28.8">
      <c r="A82" s="153" t="s">
        <v>153</v>
      </c>
      <c r="B82" s="170" t="s">
        <v>154</v>
      </c>
      <c r="C82" s="171" t="s">
        <v>15</v>
      </c>
      <c r="D82" s="189">
        <v>320</v>
      </c>
      <c r="E82" s="212"/>
      <c r="F82" s="173">
        <f t="shared" si="5"/>
        <v>0</v>
      </c>
      <c r="H82" s="174"/>
      <c r="I82" s="174"/>
    </row>
    <row r="83" spans="1:9" ht="16.8">
      <c r="A83" s="153" t="s">
        <v>155</v>
      </c>
      <c r="B83" s="170" t="s">
        <v>156</v>
      </c>
      <c r="C83" s="171" t="s">
        <v>9</v>
      </c>
      <c r="D83" s="189">
        <v>108</v>
      </c>
      <c r="E83" s="212"/>
      <c r="F83" s="173">
        <f t="shared" si="4"/>
        <v>0</v>
      </c>
      <c r="H83" s="174"/>
    </row>
    <row r="84" spans="1:9" ht="16.8">
      <c r="A84" s="187">
        <v>4.03</v>
      </c>
      <c r="B84" s="188" t="s">
        <v>157</v>
      </c>
      <c r="C84" s="181"/>
      <c r="D84" s="184"/>
      <c r="E84" s="182"/>
      <c r="F84" s="173"/>
      <c r="H84" s="174"/>
    </row>
    <row r="85" spans="1:9" ht="43.2">
      <c r="A85" s="61"/>
      <c r="B85" s="170" t="s">
        <v>158</v>
      </c>
      <c r="C85" s="171" t="s">
        <v>15</v>
      </c>
      <c r="D85" s="189">
        <v>32</v>
      </c>
      <c r="E85" s="212"/>
      <c r="F85" s="173">
        <f t="shared" si="4"/>
        <v>0</v>
      </c>
      <c r="H85" s="174"/>
    </row>
    <row r="86" spans="1:9">
      <c r="A86" s="148"/>
      <c r="B86" s="149" t="s">
        <v>22</v>
      </c>
      <c r="C86" s="150"/>
      <c r="D86" s="150"/>
      <c r="E86" s="151"/>
      <c r="F86" s="152">
        <f>SUM(F78:F85)</f>
        <v>0</v>
      </c>
    </row>
    <row r="87" spans="1:9" ht="15.6">
      <c r="A87" s="176">
        <v>5</v>
      </c>
      <c r="B87" s="185" t="s">
        <v>159</v>
      </c>
      <c r="C87" s="181"/>
      <c r="D87" s="182"/>
      <c r="E87" s="182"/>
      <c r="F87" s="183"/>
    </row>
    <row r="88" spans="1:9" ht="57.6">
      <c r="A88" s="169">
        <v>5.01</v>
      </c>
      <c r="B88" s="170" t="s">
        <v>160</v>
      </c>
      <c r="C88" s="171" t="s">
        <v>9</v>
      </c>
      <c r="D88" s="190">
        <v>921.46</v>
      </c>
      <c r="E88" s="214"/>
      <c r="F88" s="191">
        <f t="shared" ref="F88:F92" si="6">D88*E88</f>
        <v>0</v>
      </c>
    </row>
    <row r="89" spans="1:9" ht="28.8">
      <c r="A89" s="169">
        <v>5.0199999999999996</v>
      </c>
      <c r="B89" s="170" t="s">
        <v>161</v>
      </c>
      <c r="C89" s="171" t="s">
        <v>9</v>
      </c>
      <c r="D89" s="190">
        <v>288.64</v>
      </c>
      <c r="E89" s="214"/>
      <c r="F89" s="191">
        <f t="shared" si="6"/>
        <v>0</v>
      </c>
    </row>
    <row r="90" spans="1:9">
      <c r="A90" s="169">
        <v>5.03</v>
      </c>
      <c r="B90" s="170" t="s">
        <v>162</v>
      </c>
      <c r="C90" s="171" t="s">
        <v>9</v>
      </c>
      <c r="D90" s="190">
        <v>420</v>
      </c>
      <c r="E90" s="214"/>
      <c r="F90" s="191">
        <f t="shared" si="6"/>
        <v>0</v>
      </c>
    </row>
    <row r="91" spans="1:9" ht="28.8">
      <c r="A91" s="169">
        <v>5.04</v>
      </c>
      <c r="B91" s="170" t="s">
        <v>163</v>
      </c>
      <c r="C91" s="171" t="s">
        <v>9</v>
      </c>
      <c r="D91" s="190">
        <v>54.72</v>
      </c>
      <c r="E91" s="214"/>
      <c r="F91" s="191">
        <f t="shared" si="6"/>
        <v>0</v>
      </c>
    </row>
    <row r="92" spans="1:9" s="194" customFormat="1" ht="28.8">
      <c r="A92" s="169">
        <v>5.05</v>
      </c>
      <c r="B92" s="192" t="s">
        <v>164</v>
      </c>
      <c r="C92" s="171" t="s">
        <v>9</v>
      </c>
      <c r="D92" s="193">
        <v>34.56</v>
      </c>
      <c r="E92" s="214"/>
      <c r="F92" s="191">
        <f t="shared" si="6"/>
        <v>0</v>
      </c>
    </row>
    <row r="93" spans="1:9">
      <c r="A93" s="148"/>
      <c r="B93" s="149" t="s">
        <v>22</v>
      </c>
      <c r="C93" s="150"/>
      <c r="D93" s="150"/>
      <c r="E93" s="151"/>
      <c r="F93" s="152">
        <f>SUM(F88:F92)</f>
        <v>0</v>
      </c>
    </row>
    <row r="94" spans="1:9" ht="15.6">
      <c r="A94" s="176">
        <v>6</v>
      </c>
      <c r="B94" s="185" t="s">
        <v>19</v>
      </c>
      <c r="C94" s="181"/>
      <c r="D94" s="182"/>
      <c r="E94" s="182"/>
      <c r="F94" s="183"/>
    </row>
    <row r="95" spans="1:9" ht="43.2">
      <c r="A95" s="169">
        <v>6.01</v>
      </c>
      <c r="B95" s="192" t="s">
        <v>165</v>
      </c>
      <c r="C95" s="171" t="s">
        <v>9</v>
      </c>
      <c r="D95" s="129">
        <v>53</v>
      </c>
      <c r="E95" s="42"/>
      <c r="F95" s="191">
        <f t="shared" ref="F95" si="7">D95*E95</f>
        <v>0</v>
      </c>
    </row>
    <row r="96" spans="1:9">
      <c r="A96" s="148"/>
      <c r="B96" s="149" t="s">
        <v>22</v>
      </c>
      <c r="C96" s="150"/>
      <c r="D96" s="150"/>
      <c r="E96" s="151"/>
      <c r="F96" s="152">
        <f>SUM(F95)</f>
        <v>0</v>
      </c>
    </row>
    <row r="97" spans="1:9" ht="15.6">
      <c r="A97" s="176">
        <v>7</v>
      </c>
      <c r="B97" s="185" t="s">
        <v>8</v>
      </c>
      <c r="C97" s="195"/>
      <c r="D97" s="196"/>
      <c r="E97" s="196"/>
      <c r="F97" s="197"/>
    </row>
    <row r="98" spans="1:9" ht="72">
      <c r="A98" s="198"/>
      <c r="B98" s="192" t="s">
        <v>30</v>
      </c>
      <c r="C98" s="199"/>
      <c r="D98" s="200"/>
      <c r="E98" s="201"/>
      <c r="F98" s="202"/>
    </row>
    <row r="99" spans="1:9">
      <c r="A99" s="187">
        <v>7.01</v>
      </c>
      <c r="B99" s="188" t="s">
        <v>23</v>
      </c>
      <c r="C99" s="171"/>
      <c r="D99" s="172"/>
      <c r="E99" s="172"/>
      <c r="F99" s="173"/>
    </row>
    <row r="100" spans="1:9" ht="69" customHeight="1">
      <c r="A100" s="198"/>
      <c r="B100" s="192" t="s">
        <v>29</v>
      </c>
      <c r="C100" s="199"/>
      <c r="D100" s="200"/>
      <c r="E100" s="201"/>
      <c r="F100" s="202"/>
    </row>
    <row r="101" spans="1:9" ht="79.95" customHeight="1">
      <c r="A101" s="203"/>
      <c r="B101" s="192" t="s">
        <v>166</v>
      </c>
      <c r="C101" s="199" t="s">
        <v>10</v>
      </c>
      <c r="D101" s="129">
        <v>1</v>
      </c>
      <c r="E101" s="215"/>
      <c r="F101" s="202">
        <f>D101*E101</f>
        <v>0</v>
      </c>
    </row>
    <row r="102" spans="1:9" ht="15.6">
      <c r="A102" s="204">
        <v>7.02</v>
      </c>
      <c r="B102" s="205" t="s">
        <v>24</v>
      </c>
      <c r="C102" s="199"/>
      <c r="D102" s="200"/>
      <c r="E102" s="201"/>
      <c r="F102" s="202"/>
    </row>
    <row r="103" spans="1:9" ht="70.05" customHeight="1">
      <c r="A103" s="206"/>
      <c r="B103" s="192" t="s">
        <v>36</v>
      </c>
      <c r="C103" s="199" t="s">
        <v>10</v>
      </c>
      <c r="D103" s="129">
        <v>43</v>
      </c>
      <c r="E103" s="215"/>
      <c r="F103" s="202">
        <f t="shared" ref="F103:F118" si="8">D103*E103</f>
        <v>0</v>
      </c>
    </row>
    <row r="104" spans="1:9" ht="15.6">
      <c r="A104" s="204">
        <v>7.03</v>
      </c>
      <c r="B104" s="205" t="s">
        <v>25</v>
      </c>
      <c r="C104" s="207"/>
      <c r="D104" s="189"/>
      <c r="E104" s="189"/>
      <c r="F104" s="202"/>
    </row>
    <row r="105" spans="1:9" ht="43.2">
      <c r="A105" s="204"/>
      <c r="B105" s="192" t="s">
        <v>34</v>
      </c>
      <c r="C105" s="207"/>
      <c r="D105" s="189"/>
      <c r="E105" s="189"/>
      <c r="F105" s="202"/>
    </row>
    <row r="106" spans="1:9" ht="28.8">
      <c r="A106" s="206"/>
      <c r="B106" s="192" t="s">
        <v>167</v>
      </c>
      <c r="C106" s="207" t="s">
        <v>10</v>
      </c>
      <c r="D106" s="189">
        <v>38</v>
      </c>
      <c r="E106" s="216"/>
      <c r="F106" s="202">
        <f t="shared" si="8"/>
        <v>0</v>
      </c>
      <c r="G106" s="103"/>
    </row>
    <row r="107" spans="1:9" ht="28.8">
      <c r="A107" s="206"/>
      <c r="B107" s="192" t="s">
        <v>31</v>
      </c>
      <c r="C107" s="207" t="s">
        <v>10</v>
      </c>
      <c r="D107" s="189">
        <v>5</v>
      </c>
      <c r="E107" s="216"/>
      <c r="F107" s="202">
        <f t="shared" si="8"/>
        <v>0</v>
      </c>
      <c r="G107" s="103"/>
    </row>
    <row r="108" spans="1:9" ht="15.6">
      <c r="A108" s="204">
        <v>7.04</v>
      </c>
      <c r="B108" s="205" t="s">
        <v>26</v>
      </c>
      <c r="C108" s="207"/>
      <c r="D108" s="189"/>
      <c r="E108" s="189"/>
      <c r="F108" s="202"/>
    </row>
    <row r="109" spans="1:9" ht="43.2">
      <c r="A109" s="208"/>
      <c r="B109" s="192" t="s">
        <v>117</v>
      </c>
      <c r="C109" s="207"/>
      <c r="D109" s="189"/>
      <c r="E109" s="189"/>
      <c r="F109" s="202"/>
    </row>
    <row r="110" spans="1:9" ht="15" customHeight="1">
      <c r="A110" s="208"/>
      <c r="B110" s="192" t="s">
        <v>33</v>
      </c>
      <c r="C110" s="207" t="s">
        <v>10</v>
      </c>
      <c r="D110" s="189">
        <v>23</v>
      </c>
      <c r="E110" s="216"/>
      <c r="F110" s="202">
        <f t="shared" si="8"/>
        <v>0</v>
      </c>
    </row>
    <row r="111" spans="1:9" ht="18.75" customHeight="1">
      <c r="A111" s="204">
        <v>7.05</v>
      </c>
      <c r="B111" s="205" t="s">
        <v>27</v>
      </c>
      <c r="C111" s="207"/>
      <c r="D111" s="189"/>
      <c r="E111" s="189"/>
      <c r="F111" s="202"/>
    </row>
    <row r="112" spans="1:9" ht="79.2">
      <c r="A112" s="209"/>
      <c r="B112" s="192" t="s">
        <v>20</v>
      </c>
      <c r="C112" s="207" t="s">
        <v>10</v>
      </c>
      <c r="D112" s="189">
        <v>47</v>
      </c>
      <c r="E112" s="216"/>
      <c r="F112" s="202">
        <f t="shared" si="8"/>
        <v>0</v>
      </c>
      <c r="I112" s="210"/>
    </row>
    <row r="113" spans="1:9" ht="18.75" customHeight="1">
      <c r="A113" s="204">
        <v>7.06</v>
      </c>
      <c r="B113" s="205" t="s">
        <v>28</v>
      </c>
      <c r="C113" s="207"/>
      <c r="D113" s="189"/>
      <c r="E113" s="189"/>
      <c r="F113" s="202"/>
      <c r="I113" s="210"/>
    </row>
    <row r="114" spans="1:9" ht="52.05" customHeight="1">
      <c r="A114" s="208"/>
      <c r="B114" s="192" t="s">
        <v>35</v>
      </c>
      <c r="C114" s="207"/>
      <c r="D114" s="189"/>
      <c r="E114" s="189"/>
      <c r="F114" s="202"/>
      <c r="I114" s="210"/>
    </row>
    <row r="115" spans="1:9" ht="15.6">
      <c r="A115" s="209"/>
      <c r="B115" s="192" t="s">
        <v>32</v>
      </c>
      <c r="C115" s="207" t="s">
        <v>10</v>
      </c>
      <c r="D115" s="189">
        <v>47</v>
      </c>
      <c r="E115" s="216"/>
      <c r="F115" s="202">
        <f t="shared" si="8"/>
        <v>0</v>
      </c>
      <c r="I115" s="210"/>
    </row>
    <row r="116" spans="1:9" ht="18.75" customHeight="1">
      <c r="A116" s="204">
        <v>7.07</v>
      </c>
      <c r="B116" s="205" t="s">
        <v>168</v>
      </c>
      <c r="C116" s="207"/>
      <c r="D116" s="189"/>
      <c r="E116" s="189"/>
      <c r="F116" s="202"/>
    </row>
    <row r="117" spans="1:9" ht="31.95" customHeight="1">
      <c r="A117" s="208"/>
      <c r="B117" s="192" t="s">
        <v>169</v>
      </c>
      <c r="C117" s="207"/>
      <c r="D117" s="189"/>
      <c r="E117" s="189"/>
      <c r="F117" s="202"/>
    </row>
    <row r="118" spans="1:9" ht="31.2">
      <c r="A118" s="209"/>
      <c r="B118" s="211" t="s">
        <v>170</v>
      </c>
      <c r="C118" s="207" t="s">
        <v>15</v>
      </c>
      <c r="D118" s="189">
        <v>75</v>
      </c>
      <c r="E118" s="216"/>
      <c r="F118" s="202">
        <f t="shared" si="8"/>
        <v>0</v>
      </c>
    </row>
    <row r="119" spans="1:9">
      <c r="A119" s="148"/>
      <c r="B119" s="149" t="s">
        <v>22</v>
      </c>
      <c r="C119" s="150"/>
      <c r="D119" s="150"/>
      <c r="E119" s="151"/>
      <c r="F119" s="152">
        <f>SUM(F98:F118)</f>
        <v>0</v>
      </c>
    </row>
  </sheetData>
  <sheetProtection algorithmName="SHA-512" hashValue="09pLfLy+ALyIGkfZdpaGNj0BjeY6DnixvPgDJ0Xco/lqZt6V0vZylTdqzFa/kviTOpn1IVr9SoaYnln5NKRR9w==" saltValue="YR6tsSQgOdDO3Me5cPsAhA==" spinCount="100000" sheet="1" objects="1" scenarios="1"/>
  <mergeCells count="40">
    <mergeCell ref="B93:E93"/>
    <mergeCell ref="B96:E96"/>
    <mergeCell ref="B119:E119"/>
    <mergeCell ref="B20:C20"/>
    <mergeCell ref="E20:F20"/>
    <mergeCell ref="B59:E59"/>
    <mergeCell ref="B62:E62"/>
    <mergeCell ref="B74:E74"/>
    <mergeCell ref="B86:E86"/>
    <mergeCell ref="B17:C17"/>
    <mergeCell ref="E17:F17"/>
    <mergeCell ref="B18:C18"/>
    <mergeCell ref="E18:F18"/>
    <mergeCell ref="B19:C19"/>
    <mergeCell ref="E19:F19"/>
    <mergeCell ref="B14:C14"/>
    <mergeCell ref="E14:F14"/>
    <mergeCell ref="B15:C15"/>
    <mergeCell ref="E15:F15"/>
    <mergeCell ref="B16:C16"/>
    <mergeCell ref="E16:F16"/>
    <mergeCell ref="B11:C11"/>
    <mergeCell ref="E11:F11"/>
    <mergeCell ref="B12:C12"/>
    <mergeCell ref="E12:F12"/>
    <mergeCell ref="B13:C13"/>
    <mergeCell ref="E13:F13"/>
    <mergeCell ref="A7:F7"/>
    <mergeCell ref="B8:C8"/>
    <mergeCell ref="E8:F8"/>
    <mergeCell ref="B9:C9"/>
    <mergeCell ref="E9:F9"/>
    <mergeCell ref="B10:C10"/>
    <mergeCell ref="E10:F10"/>
    <mergeCell ref="A1:F1"/>
    <mergeCell ref="A2:F2"/>
    <mergeCell ref="A3:F3"/>
    <mergeCell ref="A4:F4"/>
    <mergeCell ref="A5:F5"/>
    <mergeCell ref="A6:F6"/>
  </mergeCells>
  <pageMargins left="0.7" right="0.7" top="0.53" bottom="0.5" header="0.3" footer="0.3"/>
  <pageSetup scale="85" firstPageNumber="2" orientation="portrait" useFirstPageNumber="1" r:id="rId1"/>
  <headerFooter>
    <oddHeader>&amp;CBOQ for Ataye Hospital</oddHeader>
    <oddFooter>Page &amp;P&amp;R20221213 BoQ Ataye Hospital</oddFooter>
  </headerFooter>
  <rowBreaks count="3" manualBreakCount="3">
    <brk id="52" max="5" man="1"/>
    <brk id="79" max="5" man="1"/>
    <brk id="10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RESUME</vt:lpstr>
      <vt:lpstr>JEWA</vt:lpstr>
      <vt:lpstr>ATAYE</vt:lpstr>
      <vt:lpstr>ATAYE!Print_Area</vt:lpstr>
      <vt:lpstr>JEWA!Print_Area</vt:lpstr>
      <vt:lpstr>RESUME!Print_Area</vt:lpstr>
      <vt:lpstr>ATAYE!Print_Titles</vt:lpstr>
      <vt:lpstr>JEWA!Print_Titles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2023-01-31T08:32:18Z</dcterms:modified>
</cp:coreProperties>
</file>