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20" yWindow="540" windowWidth="15560" windowHeight="11020" tabRatio="928" activeTab="3"/>
  </bookViews>
  <sheets>
    <sheet name="Cover Page" sheetId="1" r:id="rId1"/>
    <sheet name="GRAND Summary " sheetId="15" r:id="rId2"/>
    <sheet name="ENDABAGUNA Summary" sheetId="27" r:id="rId3"/>
    <sheet name="ENDABAGUNA" sheetId="28" r:id="rId4"/>
    <sheet name="Rebar" sheetId="7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con25" localSheetId="3">#REF!</definedName>
    <definedName name="_____con25" localSheetId="2">#REF!</definedName>
    <definedName name="____dim03670" localSheetId="3">#REF!</definedName>
    <definedName name="____dim03670" localSheetId="2">#REF!</definedName>
    <definedName name="____gip1">#REF!</definedName>
    <definedName name="____gip2">#REF!</definedName>
    <definedName name="____hcb20">#REF!</definedName>
    <definedName name="____snf300250">#REF!</definedName>
    <definedName name="____tms118">#REF!</definedName>
    <definedName name="____tms136">#REF!</definedName>
    <definedName name="____tms236">#REF!</definedName>
    <definedName name="____tmw065136">#REF!</definedName>
    <definedName name="___A122816">#REF!</definedName>
    <definedName name="___con25">#REF!</definedName>
    <definedName name="___dim03670">#REF!</definedName>
    <definedName name="___gip1">#REF!</definedName>
    <definedName name="___gip2">#REF!</definedName>
    <definedName name="___hcb20">#REF!</definedName>
    <definedName name="___snf300250">#REF!</definedName>
    <definedName name="___tms118">#REF!</definedName>
    <definedName name="___tms136">#REF!</definedName>
    <definedName name="___tms236">#REF!</definedName>
    <definedName name="___tmw065136">#REF!</definedName>
    <definedName name="__A122816">#REF!</definedName>
    <definedName name="__con25">#REF!</definedName>
    <definedName name="__dim03670">#REF!</definedName>
    <definedName name="__flr2">'[1] L -1  sub R-bar for 200Kpa '!$G$1:$G$65536</definedName>
    <definedName name="__gip1">#REF!</definedName>
    <definedName name="__gip2">#REF!</definedName>
    <definedName name="__hcb20">#REF!</definedName>
    <definedName name="__len2">'[1] L -1  sub R-bar for 200Kpa '!$F$1:$F$65536</definedName>
    <definedName name="__mbr2">'[1] L -1  sub R-bar for 200Kpa '!$H$1:$H$65536</definedName>
    <definedName name="__rbr2">'[1] L -1  sub R-bar for 200Kpa '!$I$1:$I$65536</definedName>
    <definedName name="__snf300250">#REF!</definedName>
    <definedName name="__tms118">#REF!</definedName>
    <definedName name="__tms136">#REF!</definedName>
    <definedName name="__tms236">#REF!</definedName>
    <definedName name="__tmw065136">#REF!</definedName>
    <definedName name="_A122816">#REF!</definedName>
    <definedName name="_con25">#REF!</definedName>
    <definedName name="_dim03670">#REF!</definedName>
    <definedName name="_Flr1">'[2]RHS and Lattice purline A-2'!$G$1:$G$65536</definedName>
    <definedName name="_flr2">'[3] L -1  sub R-bar for 200Kpa '!$G$1:$G$65536</definedName>
    <definedName name="_gip1">#REF!</definedName>
    <definedName name="_gip2">#REF!</definedName>
    <definedName name="_hcb20">#REF!</definedName>
    <definedName name="_len2">'[3] L -1  sub R-bar for 200Kpa '!$F$1:$F$65536</definedName>
    <definedName name="_MatInverse_In">#REF!</definedName>
    <definedName name="_mbr1">'[2]RHS and Lattice purline A-2'!$H$1:$H$65536</definedName>
    <definedName name="_mbr2">'[3] L -1  sub R-bar for 200Kpa '!$H$1:$H$65536</definedName>
    <definedName name="_Order1">255</definedName>
    <definedName name="_rbr2">'[3] L -1  sub R-bar for 200Kpa '!$I$1:$I$65536</definedName>
    <definedName name="_snf300250">#REF!</definedName>
    <definedName name="_tms118">#REF!</definedName>
    <definedName name="_tms136">#REF!</definedName>
    <definedName name="_tms236">#REF!</definedName>
    <definedName name="_tmw065136">#REF!</definedName>
    <definedName name="a">#REF!</definedName>
    <definedName name="aaaa">#REF!</definedName>
    <definedName name="aaaaa">#REF!</definedName>
    <definedName name="aaaaaaaa">#REF!</definedName>
    <definedName name="ABC">#REF!</definedName>
    <definedName name="abel">#REF!</definedName>
    <definedName name="acb10a1p">#REF!</definedName>
    <definedName name="acb10a3p">#REF!</definedName>
    <definedName name="acb16a1p">#REF!</definedName>
    <definedName name="acb16a3p">#REF!</definedName>
    <definedName name="acb20a1p">#REF!</definedName>
    <definedName name="acb20a3p">#REF!</definedName>
    <definedName name="acb25a1p">#REF!</definedName>
    <definedName name="acb25a3p">#REF!</definedName>
    <definedName name="acb2a1p">#REF!</definedName>
    <definedName name="acb32a1p">#REF!</definedName>
    <definedName name="acb32a3p">#REF!</definedName>
    <definedName name="acb40a1p">#REF!</definedName>
    <definedName name="acb40a3p">#REF!</definedName>
    <definedName name="acb40a3p2">#REF!</definedName>
    <definedName name="acb50a1p">#REF!</definedName>
    <definedName name="acb50a3p">#REF!</definedName>
    <definedName name="acb63a1p">#REF!</definedName>
    <definedName name="acb63a3p">#REF!</definedName>
    <definedName name="acb6a1p">#REF!</definedName>
    <definedName name="acb6a3p">#REF!</definedName>
    <definedName name="Advance_Repay">#REF!</definedName>
    <definedName name="afdaf">#REF!</definedName>
    <definedName name="airterminal1">#REF!</definedName>
    <definedName name="analyses">#REF!</definedName>
    <definedName name="asdgadg">#REF!</definedName>
    <definedName name="asfgas">#REF!</definedName>
    <definedName name="b">#REF!</definedName>
    <definedName name="bbbbb">#REF!</definedName>
    <definedName name="bbbbbbbb">#REF!</definedName>
    <definedName name="bbbbbbbbbbbbbbbb">#REF!</definedName>
    <definedName name="Beg_Bal">#REF!</definedName>
    <definedName name="bell">#REF!</definedName>
    <definedName name="bellcallpoint">#REF!</definedName>
    <definedName name="belltransformer">#REF!</definedName>
    <definedName name="bill">#REF!</definedName>
    <definedName name="block_range">'[4]A-2 blcok work Res.'!$A$1:$E$65536</definedName>
    <definedName name="Block_Summary">#REF!</definedName>
    <definedName name="Block_total">'[5]Ar &amp; St'!$M$46</definedName>
    <definedName name="Block_Work">'[4]05 Ar &amp; St'!#REF!</definedName>
    <definedName name="Block_work_range">'[6]E-1 Block Work Residence'!$A$1:$F$65536</definedName>
    <definedName name="Block_work_total">'[4]05 Ar &amp; St'!$M$49</definedName>
    <definedName name="boq">#REF!</definedName>
    <definedName name="buzzer">#REF!</definedName>
    <definedName name="bvvhjh">#REF!</definedName>
    <definedName name="CABLE">[7]price!$G$51</definedName>
    <definedName name="cable2x1.5">#REF!</definedName>
    <definedName name="cable2x10">#REF!</definedName>
    <definedName name="cable2x16">#REF!</definedName>
    <definedName name="cable2x2.5">#REF!</definedName>
    <definedName name="cable2x4">#REF!</definedName>
    <definedName name="cable2x6">#REF!</definedName>
    <definedName name="cable3x1.5">#REF!</definedName>
    <definedName name="cable3x10">#REF!</definedName>
    <definedName name="cable3x12070">#REF!</definedName>
    <definedName name="cable3x15070">#REF!</definedName>
    <definedName name="cable3x16">#REF!</definedName>
    <definedName name="cable3x18595">#REF!</definedName>
    <definedName name="cable3x2.5">#REF!</definedName>
    <definedName name="cable3x240120">#REF!</definedName>
    <definedName name="cable3x2516">#REF!</definedName>
    <definedName name="cable3x300150">#REF!</definedName>
    <definedName name="cable3x3516">#REF!</definedName>
    <definedName name="cable3x4">#REF!</definedName>
    <definedName name="cable3x5025">#REF!</definedName>
    <definedName name="cable3x6">#REF!</definedName>
    <definedName name="cable3x7035">#REF!</definedName>
    <definedName name="cable3x9550">#REF!</definedName>
    <definedName name="cable4x1.5">#REF!</definedName>
    <definedName name="cable4x10">#REF!</definedName>
    <definedName name="cable4x16">#REF!</definedName>
    <definedName name="cable4x2.5">#REF!</definedName>
    <definedName name="cable4x4">#REF!</definedName>
    <definedName name="cable4x6">#REF!</definedName>
    <definedName name="cabletray200x100">#REF!</definedName>
    <definedName name="cabletray400x100">#REF!</definedName>
    <definedName name="cabletray500x110">#REF!</definedName>
    <definedName name="cabletray500x75">#REF!</definedName>
    <definedName name="callpanel12no">#REF!</definedName>
    <definedName name="callpanel16no">#REF!</definedName>
    <definedName name="callpanel24no">#REF!</definedName>
    <definedName name="callpanel8no">#REF!</definedName>
    <definedName name="ccc">#REF!</definedName>
    <definedName name="ceiling">#REF!</definedName>
    <definedName name="ceilingglobe">#REF!</definedName>
    <definedName name="cemic">#REF!</definedName>
    <definedName name="cisheet">#REF!</definedName>
    <definedName name="Column_Info">#REF!</definedName>
    <definedName name="Concrete_total">'[8] Ar &amp; St'!$M$39</definedName>
    <definedName name="conductor10">#REF!</definedName>
    <definedName name="conductor16">#REF!</definedName>
    <definedName name="conductor25">#REF!</definedName>
    <definedName name="conductor35">#REF!</definedName>
    <definedName name="conductor4">#REF!</definedName>
    <definedName name="conductor50">#REF!</definedName>
    <definedName name="conductor6">#REF!</definedName>
    <definedName name="conductor70">#REF!</definedName>
    <definedName name="conduit110">#REF!</definedName>
    <definedName name="conduit13.5">#REF!</definedName>
    <definedName name="conduit16">#REF!</definedName>
    <definedName name="conduit19">#REF!</definedName>
    <definedName name="conduit20">#REF!</definedName>
    <definedName name="conduit21">#REF!</definedName>
    <definedName name="conduit25">#REF!</definedName>
    <definedName name="conduit29">#REF!</definedName>
    <definedName name="conduit32">#REF!</definedName>
    <definedName name="conduit36">#REF!</definedName>
    <definedName name="conduit40">#REF!</definedName>
    <definedName name="conduit50">#REF!</definedName>
    <definedName name="conduit75">#REF!</definedName>
    <definedName name="CONT_QTY">#REF!</definedName>
    <definedName name="contactor10a3p">#REF!</definedName>
    <definedName name="contactor16a3p">#REF!</definedName>
    <definedName name="contactor25a3p">#REF!</definedName>
    <definedName name="contactor32a3p">#REF!</definedName>
    <definedName name="contactor40a3p">#REF!</definedName>
    <definedName name="contactor60a3p">#REF!</definedName>
    <definedName name="contactor6a3p">#REF!</definedName>
    <definedName name="contactor90a3p">#REF!</definedName>
    <definedName name="ContQTYsb">'[4]05 Sub Structure BC = 300'!$F$1:$F$65536</definedName>
    <definedName name="ContQTYsp">'[4]05 Ar &amp; St'!$F$1:$F$65536</definedName>
    <definedName name="ContQTYspr">'[9]Super BOQ'!$F:$F</definedName>
    <definedName name="coppertape25x3">#REF!</definedName>
    <definedName name="Cum_Int">#REF!</definedName>
    <definedName name="curt_qty_sub">'[10]Sub Structure BC = 300'!$I$1:$I$65536</definedName>
    <definedName name="curt_qty_subs">#REF!</definedName>
    <definedName name="CurtAMTsb">'[4]05 Sub Structure BC = 300'!$L$1:$L$65536</definedName>
    <definedName name="CurtAMTspr">'[4]05 Ar &amp; St'!$L$1:$L$65536</definedName>
    <definedName name="CurtAmtsub2">#REF!</definedName>
    <definedName name="CurtQTYsb">'[4]05 Sub Structure BC = 300'!$I$1:$I$65536</definedName>
    <definedName name="CurtQTYspr">'[4]05 Ar &amp; St'!$I$1:$I$65536</definedName>
    <definedName name="CurtQtysub2">#REF!</definedName>
    <definedName name="czdczc">#REF!</definedName>
    <definedName name="d">'[11] analysis'!$J$64</definedName>
    <definedName name="DALI_8BUTTON">#REF!</definedName>
    <definedName name="DALI_DIMMER">#REF!</definedName>
    <definedName name="DALI_INFRARED_SENSOR">#REF!</definedName>
    <definedName name="dali_infraredsensor">#REF!</definedName>
    <definedName name="DALI_MULTISENSOR">#REF!</definedName>
    <definedName name="DALI_POWERSUPPLY">#REF!</definedName>
    <definedName name="DALI_PROGRAM">#REF!</definedName>
    <definedName name="DALI_RELAY">#REF!</definedName>
    <definedName name="dali_remote">#REF!</definedName>
    <definedName name="DALI_SOFTWARE">#REF!</definedName>
    <definedName name="Data">#REF!</definedName>
    <definedName name="data_telecom">#REF!</definedName>
    <definedName name="Dayworks">#REF!</definedName>
    <definedName name="Dayworks10">#REF!</definedName>
    <definedName name="Dayworks11">#REF!</definedName>
    <definedName name="Dayworks12">#REF!</definedName>
    <definedName name="Dayworks13">#REF!</definedName>
    <definedName name="Dayworks14">#REF!</definedName>
    <definedName name="Dayworks15">#REF!</definedName>
    <definedName name="Dayworks16">#REF!</definedName>
    <definedName name="Dayworks2">#REF!</definedName>
    <definedName name="Dayworks3">#REF!</definedName>
    <definedName name="Dayworks4">#REF!</definedName>
    <definedName name="Dayworks5">#REF!</definedName>
    <definedName name="Dayworks6">#REF!</definedName>
    <definedName name="Dayworks7">#REF!</definedName>
    <definedName name="Dayworks8">#REF!</definedName>
    <definedName name="Dayworks9">#REF!</definedName>
    <definedName name="dddd">#REF!</definedName>
    <definedName name="dddddddd">#REF!</definedName>
    <definedName name="ddsss">#REF!</definedName>
    <definedName name="Depth_of_Bulk">'[12]Solomon Weldu A2,E1-FevV'!#REF!</definedName>
    <definedName name="df">#REF!</definedName>
    <definedName name="Dia">#REF!</definedName>
    <definedName name="dilla1">#REF!</definedName>
    <definedName name="dimmerswitch1200w">#REF!</definedName>
    <definedName name="dimmerswitch2000w">#REF!</definedName>
    <definedName name="dimmerswitch300w">#REF!</definedName>
    <definedName name="Door">'[13]Windows and Doors'!$A$5:$Y$10</definedName>
    <definedName name="doorswitchpoint">#REF!</definedName>
    <definedName name="doubleswitch">#REF!</definedName>
    <definedName name="doubletwowayswitch">#REF!</definedName>
    <definedName name="e">'[11] analysis'!$J$64</definedName>
    <definedName name="Earth_W">#REF!</definedName>
    <definedName name="Earth_work">'[4]05 Sub Structure BC = 300'!$M$24</definedName>
    <definedName name="earthrod1200x16">#REF!</definedName>
    <definedName name="earthrod2400x16">#REF!</definedName>
    <definedName name="eeeee">#REF!</definedName>
    <definedName name="eere343">#REF!</definedName>
    <definedName name="End_Bal">#REF!</definedName>
    <definedName name="Equip">'[14]Equipment data'!$B$9:$B$31</definedName>
    <definedName name="ergerh">#REF!</definedName>
    <definedName name="Excavation">'[15] E2 Res (EXC&amp;MAS200kp)'!$A$1:$E$65536</definedName>
    <definedName name="Extra_Pay">#REF!</definedName>
    <definedName name="F">'[9]Supr Rebar'!$G:$G</definedName>
    <definedName name="fasdf">'[13]BOQ Ar &amp; St'!$F$1:$F$65536</definedName>
    <definedName name="fefeef">'[4]05 RB A-2 300kp Res. Sub St.'!#REF!</definedName>
    <definedName name="fffff">#REF!</definedName>
    <definedName name="ffffff">#REF!</definedName>
    <definedName name="ffffffffffffffff">#REF!</definedName>
    <definedName name="ffsfssfsg">#REF!</definedName>
    <definedName name="ffsgsg">#REF!</definedName>
    <definedName name="fhjf">#REF!</definedName>
    <definedName name="ficotp">#REF!</definedName>
    <definedName name="Finishing">'[4]05 Ar &amp; St'!#REF!</definedName>
    <definedName name="Finishing_60">'[16]05 A-2 300kp Res. Sup St.'!$A$1:$F$65536</definedName>
    <definedName name="Finishing_range">#REF!</definedName>
    <definedName name="Finishing_total">#REF!</definedName>
    <definedName name="Finisning_total">'[5]Ar &amp; St'!#REF!</definedName>
    <definedName name="firealarmcontrolpanel">#REF!</definedName>
    <definedName name="floatswitch">#REF!</definedName>
    <definedName name="floorbox">#REF!</definedName>
    <definedName name="flortil">#REF!</definedName>
    <definedName name="Flr">'[13]Sub-Structure Rein'!$G$1:$G$65536</definedName>
    <definedName name="flushpanel12acb">#REF!</definedName>
    <definedName name="flushpanel15acb">#REF!</definedName>
    <definedName name="flushpanel24acb">#REF!</definedName>
    <definedName name="flushpanel36acb">#REF!</definedName>
    <definedName name="flushpanel48acb">#REF!</definedName>
    <definedName name="flushpanel4acb">#REF!</definedName>
    <definedName name="flushpanel6acb">#REF!</definedName>
    <definedName name="flushpanel8acb">#REF!</definedName>
    <definedName name="Footing_Type1">#REF!</definedName>
    <definedName name="formw">#REF!</definedName>
    <definedName name="fr">'[17] Rebar. C '!$G$8:$G$64988</definedName>
    <definedName name="ftt">#REF!</definedName>
    <definedName name="Full_Print">#REF!</definedName>
    <definedName name="fusedswitch125a3p">#REF!</definedName>
    <definedName name="fusedswitch250a3p">#REF!</definedName>
    <definedName name="fusedswitch4003p">#REF!</definedName>
    <definedName name="fusedswitch630a3p">#REF!</definedName>
    <definedName name="fusedswitch63a3p">#REF!</definedName>
    <definedName name="g">#REF!</definedName>
    <definedName name="gddhdhdh">#REF!</definedName>
    <definedName name="gegege">#REF!</definedName>
    <definedName name="GFG">#REF!</definedName>
    <definedName name="gfgfgfgfh">#REF!</definedName>
    <definedName name="gg">#REF!</definedName>
    <definedName name="ggggg">'[17]Block A Rebar'!$F$8:$F$65276</definedName>
    <definedName name="gggggg">'[17]Block A Rebar'!$F$8:$F$65283</definedName>
    <definedName name="gggggggggggg">#REF!</definedName>
    <definedName name="gh">#REF!</definedName>
    <definedName name="ghg">#REF!</definedName>
    <definedName name="GINSHO">#REF!</definedName>
    <definedName name="gip0.5">#REF!</definedName>
    <definedName name="gip0.75">#REF!</definedName>
    <definedName name="glaz">#REF!</definedName>
    <definedName name="glz">'[18]A2 for above 3rd floor'!$G$140</definedName>
    <definedName name="gslabc20">#REF!</definedName>
    <definedName name="h">#REF!</definedName>
    <definedName name="hard">#REF!</definedName>
    <definedName name="Header_Row">ROW(#REF!)</definedName>
    <definedName name="Height_b_n_FFL_and_Bottom_of_Pit1">#REF!</definedName>
    <definedName name="Height_b_n_Profile_and_Bottom_of_Pit1">#REF!</definedName>
    <definedName name="Height_b_n_Profile_and_FFL1">#REF!</definedName>
    <definedName name="Height_b_n_Profile_and_NGL1">#REF!</definedName>
    <definedName name="Height_b_n_Profile_and_RGL1">#REF!</definedName>
    <definedName name="hfhfgh">#REF!</definedName>
    <definedName name="hfhfhfhff">#REF!</definedName>
    <definedName name="hfhfhhf">#REF!</definedName>
    <definedName name="hfjdfhjkahfkaj">#REF!</definedName>
    <definedName name="hghgh">#REF!</definedName>
    <definedName name="hh">#REF!</definedName>
    <definedName name="hhg_bcgf">'[4]05 Ar &amp; St'!#REF!</definedName>
    <definedName name="hhh">#REF!</definedName>
    <definedName name="hhhh">#REF!</definedName>
    <definedName name="hhhhh">#REF!</definedName>
    <definedName name="hhhhhh">'[17]Block A Rebar'!$H$8:$H$65275</definedName>
    <definedName name="hhjkljkljljklj">#REF!</definedName>
    <definedName name="hilina">#REF!</definedName>
    <definedName name="hjcgj">'[17]Block A Rebar'!$F$8:$F$66161</definedName>
    <definedName name="hjfhjfhjfjh">#REF!</definedName>
    <definedName name="hjgfnsdfd">#REF!</definedName>
    <definedName name="Int">#REF!</definedName>
    <definedName name="Interest_Rate">#REF!</definedName>
    <definedName name="intermediateswitch">#REF!</definedName>
    <definedName name="international">#REF!</definedName>
    <definedName name="jfhjfjhjf">#REF!</definedName>
    <definedName name="jfhjhfjhfjhj">#REF!</definedName>
    <definedName name="jfjfhh">#REF!</definedName>
    <definedName name="jgjgjgj">'[17]Block A Rebar'!$F$8:$F$66053</definedName>
    <definedName name="jhfhhffhd">'[4]05 Ar &amp; St'!#REF!</definedName>
    <definedName name="jjj">#REF!</definedName>
    <definedName name="jjjkjkj">#REF!</definedName>
    <definedName name="jkkkk">#REF!</definedName>
    <definedName name="jnry">'[18]A2 for above 3rd floor'!$G$56</definedName>
    <definedName name="Joinery">'[4]05 Ar &amp; St'!#REF!</definedName>
    <definedName name="jtvjbkn">#REF!</definedName>
    <definedName name="KASSAYE">#REF!</definedName>
    <definedName name="kk">#REF!</definedName>
    <definedName name="kkk">#REF!</definedName>
    <definedName name="kkkkk">'[12]Solomon Weldu A2,E1-FevV'!#REF!</definedName>
    <definedName name="kkkkkk">'[19]Sub Structure BC = 200'!#REF!</definedName>
    <definedName name="KWH32A1P">#REF!</definedName>
    <definedName name="kwh63a1p">#REF!</definedName>
    <definedName name="KWH63A3P">#REF!</definedName>
    <definedName name="Landscaping">'[4]05 Ar &amp; St'!#REF!</definedName>
    <definedName name="Last_Row" localSheetId="3">IF(ENDABAGUNA!Values_Entered,Header_Row+ENDABAGUNA!Number_of_Payments,Header_Row)</definedName>
    <definedName name="Last_Row" localSheetId="2">IF('ENDABAGUNA Summary'!Values_Entered,Header_Row+'ENDABAGUNA Summary'!Number_of_Payments,Header_Row)</definedName>
    <definedName name="Last_Row">IF(Values_Entered,Header_Row+Number_of_Payments,Header_Row)</definedName>
    <definedName name="latch" localSheetId="3">#REF!</definedName>
    <definedName name="latch" localSheetId="2">#REF!</definedName>
    <definedName name="ldsp">'[18]A2 for above 3rd floor'!$G$145</definedName>
    <definedName name="Length">'[13]Sub-Structure Rein'!$F$1:$F$65536</definedName>
    <definedName name="length1">'[2]RHS and Lattice purline A-2'!$F$1:$F$65536</definedName>
    <definedName name="lightpoint">#REF!</definedName>
    <definedName name="llll">#REF!</definedName>
    <definedName name="lllllll">#REF!</definedName>
    <definedName name="LNG">'[9]Supr Rebar'!$F:$F</definedName>
    <definedName name="Loan_Amount">#REF!</definedName>
    <definedName name="Loan_Start">#REF!</definedName>
    <definedName name="Loan_Years">#REF!</definedName>
    <definedName name="lot">#REF!</definedName>
    <definedName name="M">'[9]Supr Rebar'!$H:$H</definedName>
    <definedName name="masa">#REF!</definedName>
    <definedName name="masb">#REF!</definedName>
    <definedName name="Masonry_Work">'[4]05 Sub Structure BC = 300'!$M$62</definedName>
    <definedName name="Mbr">'[13]Sub-Structure Rein'!$H$1:$H$65536</definedName>
    <definedName name="mccb1000a3p">#REF!</definedName>
    <definedName name="mccb100a3p">#REF!</definedName>
    <definedName name="mccb1250a3p">#REF!</definedName>
    <definedName name="mccb125a3p">#REF!</definedName>
    <definedName name="mccb1600a3p">#REF!</definedName>
    <definedName name="mccb160a3p">#REF!</definedName>
    <definedName name="mccb200a3p">#REF!</definedName>
    <definedName name="mccb250a3p">#REF!</definedName>
    <definedName name="mccb315a3p">#REF!</definedName>
    <definedName name="mccb350a3p">#REF!</definedName>
    <definedName name="mccb400a3p">#REF!</definedName>
    <definedName name="mccb500a3p">#REF!</definedName>
    <definedName name="mccb630a3p">#REF!</definedName>
    <definedName name="mccb80a3p">#REF!</definedName>
    <definedName name="Metal_Work">'[4]05 Ar &amp; St'!#REF!</definedName>
    <definedName name="MEWD">#REF!</definedName>
    <definedName name="mh">'[4]05 Ar &amp; St'!#REF!</definedName>
    <definedName name="mmm">#REF!</definedName>
    <definedName name="mmmmmm">#REF!</definedName>
    <definedName name="movement_sensor">#REF!</definedName>
    <definedName name="MR">'[20]communal sub r-bar'!$H$1:$H$65536</definedName>
    <definedName name="mtl">'[18]A2 for above 3rd floor'!$G$74</definedName>
    <definedName name="nbnnnb">#REF!</definedName>
    <definedName name="new">'[21] analysis'!$J$64</definedName>
    <definedName name="NEWR">'[21] analysis'!$J$64</definedName>
    <definedName name="nnbnbnbnbc" localSheetId="3">#REF!</definedName>
    <definedName name="nnbnbnbnbc" localSheetId="2">#REF!</definedName>
    <definedName name="nnnnc" localSheetId="3">#REF!</definedName>
    <definedName name="nnnnc" localSheetId="2">#REF!</definedName>
    <definedName name="nnnnnn" localSheetId="3">'[4]05 Ar &amp; St'!#REF!</definedName>
    <definedName name="nnnnnn" localSheetId="2">'[4]05 Ar &amp; St'!#REF!</definedName>
    <definedName name="Num_Pmt_Per_Year" localSheetId="3">#REF!</definedName>
    <definedName name="Num_Pmt_Per_Year" localSheetId="2">#REF!</definedName>
    <definedName name="Number_of_Payments" localSheetId="3">MATCH(0.01,End_Bal,-1)+1</definedName>
    <definedName name="Number_of_Payments" localSheetId="2">MATCH(0.01,End_Bal,-1)+1</definedName>
    <definedName name="Number_of_Payments">MATCH(0.01,End_Bal,-1)+1</definedName>
    <definedName name="nvnvnvnv">#REF!</definedName>
    <definedName name="pacific095136">#REF!</definedName>
    <definedName name="pacific095236">#REF!</definedName>
    <definedName name="paint">#REF!</definedName>
    <definedName name="Pay_Date">#REF!</definedName>
    <definedName name="Pay_Num">#REF!</definedName>
    <definedName name="Payment_Date" localSheetId="3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1">DATE(YEAR([0]!Loan_Start),MONTH([0]!Loan_Start)+Payment_Number,DAY([0]!Loan_Start))</definedName>
    <definedName name="photocell" localSheetId="3">#REF!</definedName>
    <definedName name="photocell" localSheetId="2">#REF!</definedName>
    <definedName name="plate_range" localSheetId="3">#REF!</definedName>
    <definedName name="plate_range" localSheetId="2">#REF!</definedName>
    <definedName name="pnt">'[18]A2 for above 3rd floor'!$G$134</definedName>
    <definedName name="po">#REF!</definedName>
    <definedName name="point">#REF!</definedName>
    <definedName name="POOOOOOOO">#REF!</definedName>
    <definedName name="poouuuuuuuuu">#REF!</definedName>
    <definedName name="potyyyy">#REF!</definedName>
    <definedName name="poweroutlet25a1p3x6">#REF!</definedName>
    <definedName name="poweroutlet25a3p4x6">#REF!</definedName>
    <definedName name="prev_qty_sup">'[22] Ar &amp; St'!$H$1:$H$65536</definedName>
    <definedName name="prev_qy_sub">'[10]Sub Structure BC = 300'!$H$1:$H$65536</definedName>
    <definedName name="PrevAMTsb">'[4]05 Sub Structure BC = 300'!$K$1:$K$65536</definedName>
    <definedName name="PrevAMTspr">'[4]05 Ar &amp; St'!$K$1:$K$65536</definedName>
    <definedName name="PrevAmtSub2">#REF!</definedName>
    <definedName name="preventorp1">#REF!</definedName>
    <definedName name="preventorp2">#REF!</definedName>
    <definedName name="preventorp3">#REF!</definedName>
    <definedName name="preventorp4">#REF!</definedName>
    <definedName name="prevqty2">#REF!</definedName>
    <definedName name="PrevQTYsb">'[4]05 Sub Structure BC = 300'!$H$1:$H$65536</definedName>
    <definedName name="PrevQTYsb2">#REF!</definedName>
    <definedName name="PrevQTYspr">'[4]05 Ar &amp; St'!$H$1:$H$65536</definedName>
    <definedName name="PrevQtysub2">#REF!</definedName>
    <definedName name="Princ">#REF!</definedName>
    <definedName name="_xlnm.Print_Area" localSheetId="3">ENDABAGUNA!$A$2:$F$16</definedName>
    <definedName name="_xlnm.Print_Area" localSheetId="1">'GRAND Summary '!$A$1:$C$16</definedName>
    <definedName name="Print_Area_Reset" localSheetId="3">OFFSET(Full_Print,0,0,ENDABAGUNA!Last_Row)</definedName>
    <definedName name="Print_Area_Reset" localSheetId="2">OFFSET(Full_Print,0,0,'ENDABAGUNA Summary'!Last_Row)</definedName>
    <definedName name="ptli" localSheetId="3">#REF!</definedName>
    <definedName name="ptli" localSheetId="2">#REF!</definedName>
    <definedName name="pvcconductor1.5" localSheetId="3">#REF!</definedName>
    <definedName name="pvcconductor1.5" localSheetId="2">#REF!</definedName>
    <definedName name="pvcconductor10">#REF!</definedName>
    <definedName name="pvcconductor16">#REF!</definedName>
    <definedName name="pvcconductor2.5">#REF!</definedName>
    <definedName name="pvcconductor25">#REF!</definedName>
    <definedName name="pvcconductor4">#REF!</definedName>
    <definedName name="pvcconductor6">#REF!</definedName>
    <definedName name="Q">#REF!</definedName>
    <definedName name="rahel">#REF!</definedName>
    <definedName name="Ratesb">'[4]05 Sub Structure BC = 300'!$E$1:$E$65536</definedName>
    <definedName name="Ratesp">'[4]05 Ar &amp; St'!$E$1:$E$65536</definedName>
    <definedName name="RB">'[9]Supr Rebar'!$I:$I</definedName>
    <definedName name="Rbar1">'[2]RHS and Lattice purline A-2'!$I$1:$I$65536</definedName>
    <definedName name="Rbr">'[13]Sub-Structure Rein'!$I$1:$I$65536</definedName>
    <definedName name="rei">#REF!</definedName>
    <definedName name="rende">#REF!</definedName>
    <definedName name="Reside">#REF!</definedName>
    <definedName name="rf">'[18]A2 for above 3rd floor'!$G$49</definedName>
    <definedName name="RFT">'[4]05 Ar &amp; St'!#REF!</definedName>
    <definedName name="rhsprofile">#REF!</definedName>
    <definedName name="roofing_range">[10]Roofing!$A$1:$F$65536</definedName>
    <definedName name="Roofing_total" localSheetId="3">#REF!</definedName>
    <definedName name="Roofing_total" localSheetId="2">#REF!</definedName>
    <definedName name="s" localSheetId="3">#REF!</definedName>
    <definedName name="s" localSheetId="2">#REF!</definedName>
    <definedName name="sat_tv_fm">#REF!</definedName>
    <definedName name="sat_tv_fm_l">#REF!</definedName>
    <definedName name="sat_tv_fm_t">#REF!</definedName>
    <definedName name="sbgslbg">#REF!</definedName>
    <definedName name="SbØ12">'[23]SUB ST'!$L$593</definedName>
    <definedName name="SbØ14">'[23]SUB ST'!$M$593</definedName>
    <definedName name="SbØ16">'[23]SUB ST'!$N$593</definedName>
    <definedName name="SbØ20">'[23]SUB ST'!$O$593</definedName>
    <definedName name="SbØ24">'[23]SUB ST'!$P$593</definedName>
    <definedName name="SBQTY" localSheetId="3">#REF!</definedName>
    <definedName name="SBQTY" localSheetId="2">#REF!</definedName>
    <definedName name="Sched_Pay" localSheetId="3">#REF!</definedName>
    <definedName name="Sched_Pay" localSheetId="2">#REF!</definedName>
    <definedName name="Scheduled_Interest_Rate">#REF!</definedName>
    <definedName name="Scheduled_Monthly_Payment">#REF!</definedName>
    <definedName name="screed">#REF!</definedName>
    <definedName name="sene">#REF!</definedName>
    <definedName name="SERVICE">#REF!</definedName>
    <definedName name="sfa">'[24]05 A-2 300kp Shop Sup St.'!$A$1:$F$65536</definedName>
    <definedName name="sfgasg" localSheetId="3">#REF!</definedName>
    <definedName name="sfgasg" localSheetId="2">#REF!</definedName>
    <definedName name="sFlr">'[25]05 RB A-2 300kp Shop Sub St.'!$G$1:$G$65536</definedName>
    <definedName name="singleswitch" localSheetId="3">#REF!</definedName>
    <definedName name="singleswitch" localSheetId="2">#REF!</definedName>
    <definedName name="singleswitchwp" localSheetId="3">#REF!</definedName>
    <definedName name="singleswitchwp" localSheetId="2">#REF!</definedName>
    <definedName name="sMbr">'[25]05 RB A-2 300kp Shop Sub St.'!$H$1:$H$65536</definedName>
    <definedName name="socket10a1p" localSheetId="3">#REF!</definedName>
    <definedName name="socket10a1p" localSheetId="2">#REF!</definedName>
    <definedName name="socket16a1p" localSheetId="3">#REF!</definedName>
    <definedName name="socket16a1p" localSheetId="2">#REF!</definedName>
    <definedName name="socket16a3x4">#REF!</definedName>
    <definedName name="SOCKET20A1P">#REF!</definedName>
    <definedName name="socketoutlet_schucko">#REF!</definedName>
    <definedName name="socketwithswitch16a1p">#REF!</definedName>
    <definedName name="socketwp10a1p">#REF!</definedName>
    <definedName name="spblk">'[18]A2 for above 3rd floor'!$G$41</definedName>
    <definedName name="spco">'[18]A2 for above 3rd floor'!$G$31</definedName>
    <definedName name="SPECIFICATION">#REF!</definedName>
    <definedName name="SpØ10">'[23]SUPER ST'!$L$2388</definedName>
    <definedName name="SpØ12">'[23]SUPER ST'!$M$2388</definedName>
    <definedName name="SpØ14">'[23]SUPER ST'!$N$2388</definedName>
    <definedName name="SpØ16">'[13]Super-Structure Rein'!$P$227</definedName>
    <definedName name="SpØ20">'[13]Super-Structure Rein'!$Q$227</definedName>
    <definedName name="SpØ24">'[13]Super-Structure Rein'!$R$227</definedName>
    <definedName name="SpØ6">'[23]SUPER ST'!$J$2388</definedName>
    <definedName name="SpØ8">'[23]SUPER ST'!$K$2388</definedName>
    <definedName name="SprQTY" localSheetId="3">#REF!</definedName>
    <definedName name="SprQTY" localSheetId="2">#REF!</definedName>
    <definedName name="srgas" localSheetId="3">#REF!</definedName>
    <definedName name="srgas" localSheetId="2">#REF!</definedName>
    <definedName name="ss" localSheetId="3">'[4]05 RB A-2 300kp Res. Sub St.'!#REF!</definedName>
    <definedName name="ss" localSheetId="2">'[4]05 RB A-2 300kp Res. Sub St.'!#REF!</definedName>
    <definedName name="ss." localSheetId="3">#REF!</definedName>
    <definedName name="ss." localSheetId="2">#REF!</definedName>
    <definedName name="sshgyighjkuhv" localSheetId="3">#REF!</definedName>
    <definedName name="sshgyighjkuhv" localSheetId="2">#REF!</definedName>
    <definedName name="ssss">#REF!</definedName>
    <definedName name="ssssss">'[4]05 Ar &amp; St'!#REF!</definedName>
    <definedName name="ssssssssssssssssssssssssssssssssssssssssssssss">#REF!</definedName>
    <definedName name="staf">#REF!</definedName>
    <definedName name="staircasetimerswitch">#REF!</definedName>
    <definedName name="steelmast20">#REF!</definedName>
    <definedName name="steelpole12">#REF!</definedName>
    <definedName name="steelpole3">#REF!</definedName>
    <definedName name="steelpole6">#REF!</definedName>
    <definedName name="steelpole9">#REF!</definedName>
    <definedName name="Stirupp_Info">#REF!</definedName>
    <definedName name="Stl_Truss">'[13]T-OFF'!$A$1:$F$65536</definedName>
    <definedName name="Str_Steel_Work">'[4]05 Ar &amp; St'!#REF!</definedName>
    <definedName name="stralstl">'[18]A2 for above 3rd floor'!$G$103</definedName>
    <definedName name="Structural_steel_work">#REF!</definedName>
    <definedName name="Structural_steel_work_total">'[8] Ar &amp; St'!$M$77</definedName>
    <definedName name="strutural_steel_total">'[26]08 Ar &amp; St'!$M$23</definedName>
    <definedName name="sub" localSheetId="3">#REF!</definedName>
    <definedName name="sub" localSheetId="2">#REF!</definedName>
    <definedName name="Sub_Concrete" localSheetId="3">#REF!</definedName>
    <definedName name="Sub_Concrete" localSheetId="2">#REF!</definedName>
    <definedName name="Sub_Concrete_Work">'[4]05 Sub Structure BC = 300'!$M$57</definedName>
    <definedName name="Sub_Structure">'[4]05 Summary'!$E$21</definedName>
    <definedName name="subdia">'[27]RB E-1 300kp SHOP. Sub St.'!$D$1:$D$65536</definedName>
    <definedName name="sum" localSheetId="3">#REF!</definedName>
    <definedName name="sum" localSheetId="2">#REF!</definedName>
    <definedName name="Sum?" localSheetId="3">#REF!</definedName>
    <definedName name="Sum?" localSheetId="2">#REF!</definedName>
    <definedName name="super">'[4]05 A-2 300kp Sup St.'!$A$1:$F$65536</definedName>
    <definedName name="Super_concrete_range">'[10]E-1 300kp Res. Sup St.'!$A$1:$F$65536</definedName>
    <definedName name="Super_Concrete_Work">'[4]05 Ar &amp; St'!$M$40</definedName>
    <definedName name="super_qty_range">'[5]E-1 200kp  Sup St.'!$A$1:$F$65536</definedName>
    <definedName name="Super_Structure">'[4]05 Summary'!$E$37</definedName>
    <definedName name="supper" localSheetId="3">#REF!</definedName>
    <definedName name="supper" localSheetId="2">#REF!</definedName>
    <definedName name="surfacepanel12acb" localSheetId="3">#REF!</definedName>
    <definedName name="surfacepanel12acb" localSheetId="2">#REF!</definedName>
    <definedName name="surfacepanel36acb">#REF!</definedName>
    <definedName name="surfacepanel8acb">#REF!</definedName>
    <definedName name="surgearrester_40">#REF!</definedName>
    <definedName name="surgearrester_70">#REF!</definedName>
    <definedName name="surv">#REF!</definedName>
    <definedName name="SURVICE">#REF!</definedName>
    <definedName name="t">#REF!</definedName>
    <definedName name="tcs058136il">#REF!</definedName>
    <definedName name="tcs058136io">#REF!</definedName>
    <definedName name="tcs058136ip">#REF!</definedName>
    <definedName name="tcs058236dl">#REF!</definedName>
    <definedName name="tcs058236do">#REF!</definedName>
    <definedName name="tcs058236dp">#REF!</definedName>
    <definedName name="TECHN">#REF!</definedName>
    <definedName name="tel">#REF!</definedName>
    <definedName name="telephonepoint">#REF!</definedName>
    <definedName name="Test">'[4]05 Summary'!$E$14</definedName>
    <definedName name="testclamp25x3" localSheetId="3">#REF!</definedName>
    <definedName name="testclamp25x3" localSheetId="2">#REF!</definedName>
    <definedName name="testclamp5070" localSheetId="3">#REF!</definedName>
    <definedName name="testclamp5070" localSheetId="2">#REF!</definedName>
    <definedName name="Three_H_A_2" localSheetId="3">'[28]Solomon Weldu A2,E1-FevV'!#REF!</definedName>
    <definedName name="Three_H_A_2" localSheetId="2">'[28]Solomon Weldu A2,E1-FevV'!#REF!</definedName>
    <definedName name="timerswitch" localSheetId="3">#REF!</definedName>
    <definedName name="timerswitch" localSheetId="2">#REF!</definedName>
    <definedName name="tms136gdl140" localSheetId="3">#REF!</definedName>
    <definedName name="tms136gdl140" localSheetId="2">#REF!</definedName>
    <definedName name="tms236gkh240">#REF!</definedName>
    <definedName name="TodateQTYspr">'[4]05 Ar &amp; St'!$J$1:$J$65536</definedName>
    <definedName name="Total">'[13]Sub-Structure Rein'!$J$1:$J$65536</definedName>
    <definedName name="Total_block_work">#REF!</definedName>
    <definedName name="Total_Interest">#REF!</definedName>
    <definedName name="Total_Pay">#REF!</definedName>
    <definedName name="Total_Structural_Steel_Work">'[29]06 to 08 Ar &amp; St'!$M$69</definedName>
    <definedName name="Total_summary" localSheetId="3">#REF!</definedName>
    <definedName name="Total_summary" localSheetId="2">#REF!</definedName>
    <definedName name="total1">'[2]RHS and Lattice purline A-2'!$J$1:$J$65536</definedName>
    <definedName name="total2">'[3] L -1  sub R-bar for 200Kpa '!$J$1:$J$65536</definedName>
    <definedName name="TotalBridges10">'[30]Bills of Quantities'!#REF!</definedName>
    <definedName name="TotalBridges11">'[30]Bills of Quantities'!#REF!</definedName>
    <definedName name="TotalBridges12">'[30]Bills of Quantities'!#REF!</definedName>
    <definedName name="TotalBridges13">'[30]Bills of Quantities'!#REF!</definedName>
    <definedName name="TotalBridges14">'[30]Bills of Quantities'!#REF!</definedName>
    <definedName name="TotalBridges15">'[30]Bills of Quantities'!#REF!</definedName>
    <definedName name="TotalBridges16">'[30]Bills of Quantities'!#REF!</definedName>
    <definedName name="TotalBridges2">'[30]Bills of Quantities'!$O$126</definedName>
    <definedName name="TotalBridges3">'[30]Bills of Quantities'!#REF!</definedName>
    <definedName name="TotalBridges4">'[30]Bills of Quantities'!#REF!</definedName>
    <definedName name="TotalBridges5">'[30]Bills of Quantities'!#REF!</definedName>
    <definedName name="TotalBridges6">'[30]Bills of Quantities'!#REF!</definedName>
    <definedName name="TotalBridges7">'[30]Bills of Quantities'!#REF!</definedName>
    <definedName name="TotalBridges8">'[30]Bills of Quantities'!#REF!</definedName>
    <definedName name="TotalBridges9">'[30]Bills of Quantities'!#REF!</definedName>
    <definedName name="TotalDayworks2" localSheetId="3">#REF!</definedName>
    <definedName name="TotalDayworks2" localSheetId="2">#REF!</definedName>
    <definedName name="TotalEarthworks10" localSheetId="3">'[30]Bills of Quantities'!#REF!</definedName>
    <definedName name="TotalEarthworks10" localSheetId="2">'[30]Bills of Quantities'!#REF!</definedName>
    <definedName name="TotalEarthworks11">'[30]Bills of Quantities'!#REF!</definedName>
    <definedName name="TotalEarthworks12">'[30]Bills of Quantities'!#REF!</definedName>
    <definedName name="TotalEarthworks13">'[30]Bills of Quantities'!#REF!</definedName>
    <definedName name="TotalEarthworks14">'[30]Bills of Quantities'!#REF!</definedName>
    <definedName name="TotalEarthworks15">'[30]Bills of Quantities'!#REF!</definedName>
    <definedName name="TotalEarthworks16">'[30]Bills of Quantities'!#REF!</definedName>
    <definedName name="TotalEarthworks2">'[30]Bills of Quantities'!$O$17</definedName>
    <definedName name="TotalEarthworks3">'[30]Bills of Quantities'!#REF!</definedName>
    <definedName name="TotalEarthworks4">'[30]Bills of Quantities'!#REF!</definedName>
    <definedName name="TotalEarthworks5">'[30]Bills of Quantities'!#REF!</definedName>
    <definedName name="TotalEarthworks6">'[30]Bills of Quantities'!#REF!</definedName>
    <definedName name="TotalEarthworks7">'[30]Bills of Quantities'!#REF!</definedName>
    <definedName name="TotalEarthworks8">'[30]Bills of Quantities'!#REF!</definedName>
    <definedName name="TotalEarthworks9">'[30]Bills of Quantities'!#REF!</definedName>
    <definedName name="TotalIncidentals10">'[30]Bills of Quantities'!#REF!</definedName>
    <definedName name="TotalIncidentals11">'[30]Bills of Quantities'!#REF!</definedName>
    <definedName name="TotalIncidentals12">'[30]Bills of Quantities'!#REF!</definedName>
    <definedName name="TotalIncidentals13">'[30]Bills of Quantities'!#REF!</definedName>
    <definedName name="TotalIncidentals14">'[30]Bills of Quantities'!#REF!</definedName>
    <definedName name="TotalIncidentals15">'[30]Bills of Quantities'!#REF!</definedName>
    <definedName name="TotalIncidentals16">'[30]Bills of Quantities'!#REF!</definedName>
    <definedName name="TotalIncidentals2">'[30]Bills of Quantities'!$O$151</definedName>
    <definedName name="TotalIncidentals3">'[30]Bills of Quantities'!#REF!</definedName>
    <definedName name="TotalIncidentals4">'[30]Bills of Quantities'!#REF!</definedName>
    <definedName name="TotalIncidentals5">'[30]Bills of Quantities'!#REF!</definedName>
    <definedName name="TotalIncidentals6">'[30]Bills of Quantities'!#REF!</definedName>
    <definedName name="TotalIncidentals7">'[30]Bills of Quantities'!#REF!</definedName>
    <definedName name="TotalIncidentals8">'[30]Bills of Quantities'!#REF!</definedName>
    <definedName name="TotalIncidentals9">'[30]Bills of Quantities'!#REF!</definedName>
    <definedName name="TotalMisc10">'[30]Bills of Quantities'!#REF!</definedName>
    <definedName name="TotalMisc11">'[30]Bills of Quantities'!#REF!</definedName>
    <definedName name="TotalMisc12">'[30]Bills of Quantities'!#REF!</definedName>
    <definedName name="TotalMisc13">'[30]Bills of Quantities'!#REF!</definedName>
    <definedName name="TotalMisc14">'[30]Bills of Quantities'!#REF!</definedName>
    <definedName name="TotalMisc15">'[30]Bills of Quantities'!#REF!</definedName>
    <definedName name="TotalMisc16">'[30]Bills of Quantities'!#REF!</definedName>
    <definedName name="TotalMisc2">'[30]Bills of Quantities'!$O$201</definedName>
    <definedName name="TotalMisc3">'[30]Bills of Quantities'!#REF!</definedName>
    <definedName name="TotalMisc4">'[30]Bills of Quantities'!#REF!</definedName>
    <definedName name="TotalMisc5">'[30]Bills of Quantities'!#REF!</definedName>
    <definedName name="TotalMisc6">'[30]Bills of Quantities'!#REF!</definedName>
    <definedName name="TotalMisc7">'[30]Bills of Quantities'!#REF!</definedName>
    <definedName name="TotalMisc8">'[30]Bills of Quantities'!#REF!</definedName>
    <definedName name="TotalMisc9">'[30]Bills of Quantities'!#REF!</definedName>
    <definedName name="TotalPavements10">'[30]Bills of Quantities'!#REF!</definedName>
    <definedName name="TotalPavements11">'[30]Bills of Quantities'!#REF!</definedName>
    <definedName name="TotalPavements12">'[30]Bills of Quantities'!#REF!</definedName>
    <definedName name="TotalPavements13">'[30]Bills of Quantities'!#REF!</definedName>
    <definedName name="TotalPavements14">'[30]Bills of Quantities'!#REF!</definedName>
    <definedName name="TotalPavements15">'[30]Bills of Quantities'!#REF!</definedName>
    <definedName name="TotalPavements16">'[30]Bills of Quantities'!#REF!</definedName>
    <definedName name="TotalPavements2">'[30]Bills of Quantities'!$O$30</definedName>
    <definedName name="TotalPavements3">'[30]Bills of Quantities'!#REF!</definedName>
    <definedName name="TotalPavements4">'[30]Bills of Quantities'!#REF!</definedName>
    <definedName name="TotalPavements5">'[30]Bills of Quantities'!#REF!</definedName>
    <definedName name="TotalPavements6">'[30]Bills of Quantities'!#REF!</definedName>
    <definedName name="TotalPavements7">'[30]Bills of Quantities'!#REF!</definedName>
    <definedName name="TotalPavements8">'[30]Bills of Quantities'!#REF!</definedName>
    <definedName name="TotalPavements9">'[30]Bills of Quantities'!#REF!</definedName>
    <definedName name="TotalStructures10">'[30]Bills of Quantities'!#REF!</definedName>
    <definedName name="TotalStructures11">'[30]Bills of Quantities'!#REF!</definedName>
    <definedName name="TotalStructures12">'[30]Bills of Quantities'!#REF!</definedName>
    <definedName name="TotalStructures13">'[30]Bills of Quantities'!#REF!</definedName>
    <definedName name="TotalStructures14">'[30]Bills of Quantities'!#REF!</definedName>
    <definedName name="TotalStructures15">'[30]Bills of Quantities'!#REF!</definedName>
    <definedName name="TotalStructures16">'[30]Bills of Quantities'!#REF!</definedName>
    <definedName name="TotalStructures2">'[30]Bills of Quantities'!$O$89</definedName>
    <definedName name="TotalStructures3">'[30]Bills of Quantities'!#REF!</definedName>
    <definedName name="TotalStructures4">'[30]Bills of Quantities'!#REF!</definedName>
    <definedName name="TotalStructures5">'[30]Bills of Quantities'!#REF!</definedName>
    <definedName name="TotalStructures6">'[30]Bills of Quantities'!#REF!</definedName>
    <definedName name="TotalStructures7">'[30]Bills of Quantities'!#REF!</definedName>
    <definedName name="TotalStructures8">'[30]Bills of Quantities'!#REF!</definedName>
    <definedName name="TotalStructures9">'[30]Bills of Quantities'!#REF!</definedName>
    <definedName name="TR" localSheetId="3">#REF!</definedName>
    <definedName name="TR" localSheetId="2">#REF!</definedName>
    <definedName name="TTL">'[9]Supr Rebar'!$J:$J</definedName>
    <definedName name="tv">#REF!</definedName>
    <definedName name="tvaerial10element">#REF!</definedName>
    <definedName name="tvoutletloopthrough">#REF!</definedName>
    <definedName name="tvoutletterminal">#REF!</definedName>
    <definedName name="tvpoint">#REF!</definedName>
    <definedName name="Twenty_Five_H_A_2">'[28]Solomon Weldu A2,E1-FevV'!#REF!</definedName>
    <definedName name="Two_H" localSheetId="3">#REF!</definedName>
    <definedName name="Two_H" localSheetId="2">#REF!</definedName>
    <definedName name="Two_H_A_2" localSheetId="3">'[28]Solomon Weldu A2,E1-FevV'!#REF!</definedName>
    <definedName name="Two_H_A_2" localSheetId="2">'[28]Solomon Weldu A2,E1-FevV'!#REF!</definedName>
    <definedName name="twowayswitch" localSheetId="3">#REF!</definedName>
    <definedName name="twowayswitch" localSheetId="2">#REF!</definedName>
    <definedName name="u" localSheetId="3">#REF!</definedName>
    <definedName name="u" localSheetId="2">#REF!</definedName>
    <definedName name="uuu">'[17]Block A Rebar'!$H$8:$H$66375</definedName>
    <definedName name="Values_Entered" localSheetId="3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cvcvzcb" localSheetId="3">#REF!</definedName>
    <definedName name="vcvcvzcb" localSheetId="2">#REF!</definedName>
    <definedName name="vDateTime" localSheetId="3">#REF!</definedName>
    <definedName name="vDateTime" localSheetId="2">#REF!</definedName>
    <definedName name="vfghdhhdh">#REF!</definedName>
    <definedName name="vHeartRate">#REF!</definedName>
    <definedName name="vibrationdetector">#REF!</definedName>
    <definedName name="vSystolic">#REF!</definedName>
    <definedName name="vvvvvvvv">#REF!</definedName>
    <definedName name="wallglobe">#REF!</definedName>
    <definedName name="wer">#REF!</definedName>
    <definedName name="Window_Door">'[13]Windows and Doors'!$A$23:$Y$40</definedName>
    <definedName name="Windows">'[13]Windows and Doors'!$A$12:$Y$21</definedName>
    <definedName name="WORK">[31]wa!$C$16:$I$17</definedName>
    <definedName name="WORK1">[31]wa!$C$16:$I$17</definedName>
    <definedName name="xbxbbxbx" localSheetId="3">#REF!</definedName>
    <definedName name="xbxbbxbx" localSheetId="2">#REF!</definedName>
    <definedName name="xCCc" localSheetId="3">#REF!</definedName>
    <definedName name="xCCc" localSheetId="2">#REF!</definedName>
    <definedName name="xczczc">'[32]Windows and Doors'!$A$5:$Y$10</definedName>
    <definedName name="xxx" localSheetId="3">#REF!</definedName>
    <definedName name="xxx" localSheetId="2">#REF!</definedName>
    <definedName name="xxxxbx" localSheetId="3">#REF!</definedName>
    <definedName name="xxxxbx" localSheetId="2">#REF!</definedName>
    <definedName name="z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3" roundtripDataSignature="AMtx7mhXkMAqAXFm2gyCAl2n2BGS0oL6kA=="/>
    </ext>
  </extLst>
</workbook>
</file>

<file path=xl/calcChain.xml><?xml version="1.0" encoding="utf-8"?>
<calcChain xmlns="http://schemas.openxmlformats.org/spreadsheetml/2006/main">
  <c r="F15" i="28" l="1"/>
  <c r="F13" i="28"/>
  <c r="F12" i="28"/>
  <c r="F16" i="28" s="1"/>
  <c r="C7" i="27" s="1"/>
  <c r="C8" i="27" s="1"/>
  <c r="C6" i="15" s="1"/>
  <c r="C9" i="27" l="1"/>
  <c r="C11" i="27" s="1"/>
  <c r="H63" i="7" l="1"/>
  <c r="D63" i="7"/>
  <c r="C63" i="7"/>
  <c r="G62" i="7"/>
  <c r="F62" i="7"/>
  <c r="B62" i="7"/>
  <c r="G61" i="7"/>
  <c r="F61" i="7"/>
  <c r="B61" i="7"/>
  <c r="G60" i="7"/>
  <c r="F60" i="7"/>
  <c r="B60" i="7"/>
  <c r="G59" i="7"/>
  <c r="B59" i="7"/>
  <c r="G58" i="7"/>
  <c r="F58" i="7"/>
  <c r="B58" i="7"/>
  <c r="G57" i="7"/>
  <c r="F57" i="7"/>
  <c r="B57" i="7"/>
  <c r="G56" i="7"/>
  <c r="F56" i="7"/>
  <c r="B56" i="7"/>
  <c r="G55" i="7"/>
  <c r="F55" i="7"/>
  <c r="B55" i="7"/>
  <c r="G54" i="7"/>
  <c r="F54" i="7"/>
  <c r="B54" i="7"/>
  <c r="G53" i="7"/>
  <c r="F53" i="7"/>
  <c r="B53" i="7"/>
  <c r="G52" i="7"/>
  <c r="B52" i="7"/>
  <c r="G51" i="7"/>
  <c r="B51" i="7"/>
  <c r="G49" i="7"/>
  <c r="F49" i="7"/>
  <c r="B49" i="7"/>
  <c r="G48" i="7"/>
  <c r="F48" i="7"/>
  <c r="B48" i="7"/>
  <c r="G47" i="7"/>
  <c r="F47" i="7"/>
  <c r="B47" i="7"/>
  <c r="G46" i="7"/>
  <c r="F46" i="7"/>
  <c r="E46" i="7"/>
  <c r="B46" i="7"/>
  <c r="G45" i="7"/>
  <c r="F45" i="7"/>
  <c r="B45" i="7"/>
  <c r="G44" i="7"/>
  <c r="F44" i="7"/>
  <c r="B44" i="7"/>
  <c r="G43" i="7"/>
  <c r="F43" i="7"/>
  <c r="B43" i="7"/>
  <c r="F42" i="7"/>
  <c r="E42" i="7"/>
  <c r="B42" i="7"/>
  <c r="G41" i="7"/>
  <c r="F41" i="7"/>
  <c r="B41" i="7"/>
  <c r="G40" i="7"/>
  <c r="F40" i="7"/>
  <c r="B40" i="7"/>
  <c r="G39" i="7"/>
  <c r="F39" i="7"/>
  <c r="B39" i="7"/>
  <c r="G38" i="7"/>
  <c r="F38" i="7"/>
  <c r="B38" i="7"/>
  <c r="G37" i="7"/>
  <c r="F37" i="7"/>
  <c r="B37" i="7"/>
  <c r="G36" i="7"/>
  <c r="B36" i="7"/>
  <c r="G35" i="7"/>
  <c r="F35" i="7"/>
  <c r="B35" i="7"/>
  <c r="G34" i="7"/>
  <c r="B34" i="7"/>
  <c r="G33" i="7"/>
  <c r="F33" i="7"/>
  <c r="B33" i="7"/>
  <c r="G32" i="7"/>
  <c r="F32" i="7"/>
  <c r="B32" i="7"/>
  <c r="G30" i="7"/>
  <c r="F30" i="7"/>
  <c r="B30" i="7"/>
  <c r="G29" i="7"/>
  <c r="F29" i="7"/>
  <c r="B29" i="7"/>
  <c r="G28" i="7"/>
  <c r="F28" i="7"/>
  <c r="B28" i="7"/>
  <c r="G27" i="7"/>
  <c r="B27" i="7"/>
  <c r="G26" i="7"/>
  <c r="F26" i="7"/>
  <c r="B26" i="7"/>
  <c r="G25" i="7"/>
  <c r="F25" i="7"/>
  <c r="B25" i="7"/>
  <c r="G24" i="7"/>
  <c r="F24" i="7"/>
  <c r="B24" i="7"/>
  <c r="G23" i="7"/>
  <c r="F23" i="7"/>
  <c r="B23" i="7"/>
  <c r="G22" i="7"/>
  <c r="F22" i="7"/>
  <c r="B22" i="7"/>
  <c r="G21" i="7"/>
  <c r="F21" i="7"/>
  <c r="B21" i="7"/>
  <c r="G20" i="7"/>
  <c r="F20" i="7"/>
  <c r="B20" i="7"/>
  <c r="F19" i="7"/>
  <c r="E19" i="7"/>
  <c r="B19" i="7"/>
  <c r="G18" i="7"/>
  <c r="F18" i="7"/>
  <c r="B18" i="7"/>
  <c r="F17" i="7"/>
  <c r="E17" i="7"/>
  <c r="B17" i="7"/>
  <c r="G16" i="7"/>
  <c r="F16" i="7"/>
  <c r="B16" i="7"/>
  <c r="E15" i="7"/>
  <c r="B15" i="7"/>
  <c r="F14" i="7"/>
  <c r="E14" i="7"/>
  <c r="B14" i="7"/>
  <c r="G13" i="7"/>
  <c r="F13" i="7"/>
  <c r="F63" i="7"/>
  <c r="B13" i="7"/>
  <c r="E12" i="7"/>
  <c r="B12" i="7"/>
  <c r="E11" i="7"/>
  <c r="B11" i="7"/>
  <c r="E10" i="7"/>
  <c r="B10" i="7"/>
  <c r="E9" i="7"/>
  <c r="B9" i="7"/>
  <c r="E8" i="7"/>
  <c r="B8" i="7"/>
  <c r="E7" i="7"/>
  <c r="B7" i="7"/>
  <c r="E6" i="7"/>
  <c r="B6" i="7"/>
  <c r="E5" i="7"/>
  <c r="B5" i="7"/>
  <c r="E4" i="7"/>
  <c r="B4" i="7"/>
  <c r="E3" i="7"/>
  <c r="B3" i="7"/>
  <c r="E2" i="7"/>
  <c r="B2" i="7"/>
  <c r="B63" i="7"/>
  <c r="G63" i="7"/>
  <c r="E63" i="7"/>
  <c r="C7" i="15" l="1"/>
  <c r="C8" i="15" s="1"/>
  <c r="C10" i="15" s="1"/>
</calcChain>
</file>

<file path=xl/sharedStrings.xml><?xml version="1.0" encoding="utf-8"?>
<sst xmlns="http://schemas.openxmlformats.org/spreadsheetml/2006/main" count="110" uniqueCount="68">
  <si>
    <t>SPECIFICATIONS AND BILL OF QUANTITIES WITH ENGINEERING ESTIMATE</t>
  </si>
  <si>
    <t>PROJECT:</t>
  </si>
  <si>
    <t>LOCATION:</t>
  </si>
  <si>
    <t>OWNER:</t>
  </si>
  <si>
    <t>DOCTORS WITH AFRICA- CUAMM</t>
  </si>
  <si>
    <t>Birr</t>
  </si>
  <si>
    <t>15% VAT</t>
  </si>
  <si>
    <t>GRAND TOTAL</t>
  </si>
  <si>
    <t>ITEM</t>
  </si>
  <si>
    <t>DESCRIPTION</t>
  </si>
  <si>
    <t>UNIT</t>
  </si>
  <si>
    <t>QUANTITY</t>
  </si>
  <si>
    <t>RATE</t>
  </si>
  <si>
    <t>01</t>
  </si>
  <si>
    <t>1.1</t>
  </si>
  <si>
    <t>1.1.1</t>
  </si>
  <si>
    <t>1.1.2</t>
  </si>
  <si>
    <t>1.2</t>
  </si>
  <si>
    <t>1.2.1</t>
  </si>
  <si>
    <t>Bm 3</t>
  </si>
  <si>
    <t>BM 2</t>
  </si>
  <si>
    <t>Bm A</t>
  </si>
  <si>
    <t>BM B</t>
  </si>
  <si>
    <t>BM C</t>
  </si>
  <si>
    <t>BM D</t>
  </si>
  <si>
    <t>MB H</t>
  </si>
  <si>
    <t>BM F</t>
  </si>
  <si>
    <t>BM E</t>
  </si>
  <si>
    <t>BM G</t>
  </si>
  <si>
    <t>BM 1</t>
  </si>
  <si>
    <t>BM 4</t>
  </si>
  <si>
    <t>BM 3</t>
  </si>
  <si>
    <t>BM H</t>
  </si>
  <si>
    <t>BM 1 Arc</t>
  </si>
  <si>
    <t>BM 4 arc</t>
  </si>
  <si>
    <t>BM I'</t>
  </si>
  <si>
    <t>at elev 3, 8, 12</t>
  </si>
  <si>
    <t>BM E&amp;F</t>
  </si>
  <si>
    <t>BM A</t>
  </si>
  <si>
    <t>BM 1&amp;2 Arc</t>
  </si>
  <si>
    <t>TYP</t>
  </si>
  <si>
    <t>BM F&amp;G</t>
  </si>
  <si>
    <t>BM C&amp;I'</t>
  </si>
  <si>
    <t>Total</t>
  </si>
  <si>
    <t xml:space="preserve"> SUMMARY OF PRICES</t>
  </si>
  <si>
    <t>GRAND SUMMARY</t>
  </si>
  <si>
    <t>SHIRE, TIGRAY, ETHIOPIA</t>
  </si>
  <si>
    <t>TOTAL</t>
  </si>
  <si>
    <t>LS</t>
  </si>
  <si>
    <t>SUB TOTAL FOR WATER SUPPLY ETH BIRR</t>
  </si>
  <si>
    <t>WATER SUPPLY &amp; DISTRIBUTION</t>
  </si>
  <si>
    <t>Water Distribution</t>
  </si>
  <si>
    <t>Submersible Pump</t>
  </si>
  <si>
    <t xml:space="preserve"> Supply and install 1.5 inch HDPE, PN16 pipe for hand dug shallow well with 18 - 20 meters depth. Complete with all the necessary fittings and accessories.</t>
  </si>
  <si>
    <t xml:space="preserve">      Efficiency &gt; 80%</t>
  </si>
  <si>
    <t xml:space="preserve">      NPSH &gt; 1.5m</t>
  </si>
  <si>
    <t>Supply, install, test and commission GRUNDFOS or Equivalent solar pump to the existing water well. The pump should come with a controller and selector to enable it to work with AC+Solar.  Price shall include all the necessary fittings and solar accessories. The pump should have the following specifications:</t>
  </si>
  <si>
    <t>Set</t>
  </si>
  <si>
    <t xml:space="preserve">      Rated Head            =     73 m</t>
  </si>
  <si>
    <t xml:space="preserve">      Rated Flow            =      5 m3/h</t>
  </si>
  <si>
    <t xml:space="preserve">      Rated Power         =     1.85 kW</t>
  </si>
  <si>
    <t>Prepared by:- Solomon Tesfay</t>
  </si>
  <si>
    <t>Maintanance of the  water distribution of the Hospital.  Price shall include all related piping work (inlet, outlet, drain, over flow ), valves and  related civil works.</t>
  </si>
  <si>
    <t>ENDABAGUNA HOSPITAL</t>
  </si>
  <si>
    <t>BILL OF QUANTITY - ENDABAGUNA HOSPITAL</t>
  </si>
  <si>
    <r>
      <rPr>
        <b/>
        <sz val="18"/>
        <color rgb="FF000000"/>
        <rFont val="Calibri"/>
        <family val="2"/>
        <scheme val="minor"/>
      </rPr>
      <t>01.</t>
    </r>
    <r>
      <rPr>
        <sz val="18"/>
        <color rgb="FF000000"/>
        <rFont val="Calibri"/>
        <family val="2"/>
        <scheme val="minor"/>
      </rPr>
      <t xml:space="preserve">  WATER SUPPLY AND DISTRIBUTION</t>
    </r>
  </si>
  <si>
    <t xml:space="preserve">REHABILITATION WORK ENDABAGUNA HOSPITAL </t>
  </si>
  <si>
    <t>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</si>
</sst>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General_)"/>
  </numFmts>
  <fonts count="2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aramond"/>
      <family val="1"/>
    </font>
    <font>
      <sz val="11"/>
      <name val="Calibri"/>
      <family val="2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2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25"/>
    <xf numFmtId="0" fontId="2" fillId="0" borderId="25"/>
    <xf numFmtId="0" fontId="22" fillId="0" borderId="25"/>
    <xf numFmtId="43" fontId="22" fillId="0" borderId="25" applyFont="0" applyFill="0" applyBorder="0" applyAlignment="0" applyProtection="0"/>
    <xf numFmtId="0" fontId="22" fillId="0" borderId="25"/>
    <xf numFmtId="0" fontId="1" fillId="0" borderId="25"/>
    <xf numFmtId="43" fontId="2" fillId="0" borderId="25" applyFont="0" applyFill="0" applyBorder="0" applyAlignment="0" applyProtection="0"/>
  </cellStyleXfs>
  <cellXfs count="141">
    <xf numFmtId="0" fontId="0" fillId="0" borderId="0" xfId="0"/>
    <xf numFmtId="0" fontId="5" fillId="0" borderId="0" xfId="0" applyFont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0" fillId="0" borderId="0" xfId="0" applyFont="1"/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10" fillId="0" borderId="0" xfId="0" applyFont="1" applyAlignment="1">
      <alignment wrapText="1"/>
    </xf>
    <xf numFmtId="0" fontId="13" fillId="4" borderId="10" xfId="0" applyFont="1" applyFill="1" applyBorder="1"/>
    <xf numFmtId="0" fontId="14" fillId="0" borderId="0" xfId="0" applyFont="1"/>
    <xf numFmtId="0" fontId="16" fillId="0" borderId="0" xfId="0" applyFont="1"/>
    <xf numFmtId="0" fontId="2" fillId="0" borderId="0" xfId="0" applyFont="1"/>
    <xf numFmtId="0" fontId="15" fillId="0" borderId="0" xfId="0" applyFont="1" applyAlignment="1">
      <alignment horizontal="right"/>
    </xf>
    <xf numFmtId="43" fontId="16" fillId="0" borderId="0" xfId="0" applyNumberFormat="1" applyFont="1"/>
    <xf numFmtId="0" fontId="15" fillId="0" borderId="0" xfId="0" applyFont="1" applyAlignment="1">
      <alignment horizontal="center"/>
    </xf>
    <xf numFmtId="0" fontId="15" fillId="0" borderId="46" xfId="0" applyFont="1" applyBorder="1" applyAlignment="1">
      <alignment horizontal="center"/>
    </xf>
    <xf numFmtId="43" fontId="15" fillId="0" borderId="48" xfId="0" applyNumberFormat="1" applyFont="1" applyBorder="1"/>
    <xf numFmtId="0" fontId="2" fillId="0" borderId="25" xfId="1"/>
    <xf numFmtId="0" fontId="13" fillId="0" borderId="25" xfId="1" applyFont="1"/>
    <xf numFmtId="0" fontId="12" fillId="0" borderId="25" xfId="1" applyFont="1" applyAlignment="1">
      <alignment horizontal="left"/>
    </xf>
    <xf numFmtId="43" fontId="13" fillId="0" borderId="25" xfId="1" applyNumberFormat="1" applyFont="1" applyAlignment="1">
      <alignment vertical="center"/>
    </xf>
    <xf numFmtId="0" fontId="13" fillId="0" borderId="25" xfId="1" applyFont="1" applyAlignment="1">
      <alignment vertical="center"/>
    </xf>
    <xf numFmtId="43" fontId="13" fillId="0" borderId="25" xfId="1" applyNumberFormat="1" applyFont="1" applyAlignment="1">
      <alignment horizontal="center"/>
    </xf>
    <xf numFmtId="43" fontId="23" fillId="0" borderId="47" xfId="1" applyNumberFormat="1" applyFont="1" applyBorder="1" applyAlignment="1">
      <alignment horizontal="center" vertical="center"/>
    </xf>
    <xf numFmtId="49" fontId="23" fillId="0" borderId="48" xfId="1" quotePrefix="1" applyNumberFormat="1" applyFont="1" applyBorder="1" applyAlignment="1">
      <alignment horizontal="right" vertical="center"/>
    </xf>
    <xf numFmtId="0" fontId="2" fillId="0" borderId="25" xfId="1" applyAlignment="1">
      <alignment vertical="center"/>
    </xf>
    <xf numFmtId="0" fontId="15" fillId="0" borderId="25" xfId="0" applyFont="1" applyBorder="1" applyAlignment="1">
      <alignment horizontal="right"/>
    </xf>
    <xf numFmtId="49" fontId="12" fillId="0" borderId="37" xfId="1" quotePrefix="1" applyNumberFormat="1" applyFont="1" applyBorder="1" applyAlignment="1">
      <alignment horizontal="center" vertical="top"/>
    </xf>
    <xf numFmtId="0" fontId="12" fillId="0" borderId="33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top" wrapText="1"/>
    </xf>
    <xf numFmtId="49" fontId="23" fillId="0" borderId="42" xfId="1" applyNumberFormat="1" applyFont="1" applyBorder="1" applyAlignment="1">
      <alignment horizontal="center" vertical="center" wrapText="1"/>
    </xf>
    <xf numFmtId="0" fontId="23" fillId="0" borderId="43" xfId="1" applyFont="1" applyBorder="1" applyAlignment="1">
      <alignment horizontal="left" vertical="center"/>
    </xf>
    <xf numFmtId="0" fontId="12" fillId="0" borderId="43" xfId="1" applyFont="1" applyBorder="1" applyAlignment="1">
      <alignment horizontal="center" vertical="center" wrapText="1"/>
    </xf>
    <xf numFmtId="43" fontId="12" fillId="0" borderId="43" xfId="1" applyNumberFormat="1" applyFont="1" applyBorder="1" applyAlignment="1">
      <alignment horizontal="center" vertical="center" wrapText="1"/>
    </xf>
    <xf numFmtId="43" fontId="12" fillId="0" borderId="44" xfId="1" applyNumberFormat="1" applyFont="1" applyBorder="1" applyAlignment="1">
      <alignment horizontal="center" vertical="center" wrapText="1"/>
    </xf>
    <xf numFmtId="43" fontId="21" fillId="0" borderId="25" xfId="7" applyFont="1" applyFill="1" applyAlignment="1">
      <alignment vertical="center"/>
    </xf>
    <xf numFmtId="0" fontId="15" fillId="0" borderId="52" xfId="0" applyFont="1" applyBorder="1" applyAlignment="1">
      <alignment horizontal="center"/>
    </xf>
    <xf numFmtId="0" fontId="15" fillId="0" borderId="25" xfId="1" applyFont="1" applyAlignment="1">
      <alignment horizontal="center"/>
    </xf>
    <xf numFmtId="0" fontId="16" fillId="0" borderId="25" xfId="1" applyFont="1"/>
    <xf numFmtId="0" fontId="15" fillId="0" borderId="25" xfId="1" applyFont="1" applyAlignment="1">
      <alignment horizontal="right"/>
    </xf>
    <xf numFmtId="43" fontId="16" fillId="0" borderId="25" xfId="1" applyNumberFormat="1" applyFont="1"/>
    <xf numFmtId="43" fontId="13" fillId="0" borderId="25" xfId="1" applyNumberFormat="1" applyFont="1"/>
    <xf numFmtId="49" fontId="12" fillId="3" borderId="34" xfId="1" applyNumberFormat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center" vertical="center" wrapText="1"/>
    </xf>
    <xf numFmtId="43" fontId="12" fillId="3" borderId="35" xfId="1" applyNumberFormat="1" applyFont="1" applyFill="1" applyBorder="1" applyAlignment="1">
      <alignment horizontal="center" vertical="center" wrapText="1"/>
    </xf>
    <xf numFmtId="43" fontId="12" fillId="3" borderId="36" xfId="1" applyNumberFormat="1" applyFont="1" applyFill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left" vertical="center"/>
    </xf>
    <xf numFmtId="43" fontId="12" fillId="0" borderId="33" xfId="1" applyNumberFormat="1" applyFont="1" applyBorder="1" applyAlignment="1">
      <alignment vertical="center"/>
    </xf>
    <xf numFmtId="43" fontId="12" fillId="0" borderId="33" xfId="1" applyNumberFormat="1" applyFont="1" applyBorder="1" applyAlignment="1">
      <alignment horizontal="left" vertical="center"/>
    </xf>
    <xf numFmtId="43" fontId="12" fillId="0" borderId="38" xfId="1" applyNumberFormat="1" applyFont="1" applyBorder="1" applyAlignment="1">
      <alignment horizontal="left" vertical="center"/>
    </xf>
    <xf numFmtId="43" fontId="13" fillId="0" borderId="33" xfId="1" applyNumberFormat="1" applyFont="1" applyBorder="1" applyAlignment="1">
      <alignment vertical="center"/>
    </xf>
    <xf numFmtId="43" fontId="13" fillId="0" borderId="33" xfId="1" applyNumberFormat="1" applyFont="1" applyBorder="1" applyAlignment="1">
      <alignment vertical="center" wrapText="1"/>
    </xf>
    <xf numFmtId="43" fontId="13" fillId="0" borderId="38" xfId="1" applyNumberFormat="1" applyFont="1" applyBorder="1" applyAlignment="1">
      <alignment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13" fillId="0" borderId="40" xfId="1" applyFont="1" applyBorder="1" applyAlignment="1">
      <alignment horizontal="left" vertical="top" wrapText="1"/>
    </xf>
    <xf numFmtId="0" fontId="13" fillId="0" borderId="40" xfId="1" applyFont="1" applyBorder="1" applyAlignment="1">
      <alignment horizontal="center" vertical="center" wrapText="1"/>
    </xf>
    <xf numFmtId="43" fontId="13" fillId="0" borderId="40" xfId="1" applyNumberFormat="1" applyFont="1" applyBorder="1" applyAlignment="1">
      <alignment vertical="center"/>
    </xf>
    <xf numFmtId="43" fontId="13" fillId="0" borderId="40" xfId="1" applyNumberFormat="1" applyFont="1" applyBorder="1" applyAlignment="1">
      <alignment vertical="center" wrapText="1"/>
    </xf>
    <xf numFmtId="43" fontId="13" fillId="0" borderId="41" xfId="1" applyNumberFormat="1" applyFont="1" applyBorder="1" applyAlignment="1">
      <alignment vertical="center" wrapText="1"/>
    </xf>
    <xf numFmtId="0" fontId="13" fillId="0" borderId="37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25" xfId="1" applyFont="1" applyAlignment="1">
      <alignment horizontal="center" vertical="center"/>
    </xf>
    <xf numFmtId="0" fontId="2" fillId="0" borderId="25" xfId="1" applyAlignment="1">
      <alignment horizontal="center"/>
    </xf>
    <xf numFmtId="43" fontId="15" fillId="0" borderId="54" xfId="0" applyNumberFormat="1" applyFont="1" applyBorder="1"/>
    <xf numFmtId="43" fontId="16" fillId="0" borderId="49" xfId="1" applyNumberFormat="1" applyFont="1" applyBorder="1"/>
    <xf numFmtId="0" fontId="18" fillId="0" borderId="46" xfId="1" applyFont="1" applyBorder="1"/>
    <xf numFmtId="0" fontId="15" fillId="0" borderId="46" xfId="1" applyFont="1" applyBorder="1" applyAlignment="1">
      <alignment horizontal="center"/>
    </xf>
    <xf numFmtId="0" fontId="15" fillId="0" borderId="52" xfId="1" applyFont="1" applyBorder="1" applyAlignment="1">
      <alignment horizontal="center"/>
    </xf>
    <xf numFmtId="43" fontId="15" fillId="0" borderId="53" xfId="1" applyNumberFormat="1" applyFont="1" applyBorder="1"/>
    <xf numFmtId="43" fontId="15" fillId="0" borderId="49" xfId="1" applyNumberFormat="1" applyFont="1" applyBorder="1"/>
    <xf numFmtId="0" fontId="15" fillId="0" borderId="50" xfId="1" applyFont="1" applyBorder="1" applyAlignment="1">
      <alignment horizontal="center"/>
    </xf>
    <xf numFmtId="43" fontId="15" fillId="0" borderId="51" xfId="1" applyNumberFormat="1" applyFont="1" applyBorder="1"/>
    <xf numFmtId="0" fontId="8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24" xfId="0" applyFont="1" applyBorder="1"/>
    <xf numFmtId="0" fontId="4" fillId="0" borderId="4" xfId="0" applyFont="1" applyBorder="1"/>
    <xf numFmtId="0" fontId="0" fillId="0" borderId="0" xfId="0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11" fillId="2" borderId="18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7" fontId="11" fillId="2" borderId="29" xfId="0" applyNumberFormat="1" applyFont="1" applyFill="1" applyBorder="1" applyAlignment="1">
      <alignment horizontal="right" vertical="center"/>
    </xf>
    <xf numFmtId="0" fontId="4" fillId="0" borderId="30" xfId="0" applyFont="1" applyBorder="1"/>
    <xf numFmtId="0" fontId="4" fillId="0" borderId="31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2" borderId="18" xfId="0" applyFont="1" applyFill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0" fontId="9" fillId="2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9" fillId="2" borderId="1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0" fontId="16" fillId="0" borderId="0" xfId="0" applyFont="1" applyAlignment="1">
      <alignment horizontal="center"/>
    </xf>
    <xf numFmtId="0" fontId="16" fillId="0" borderId="25" xfId="1" applyFont="1"/>
    <xf numFmtId="0" fontId="17" fillId="0" borderId="25" xfId="1" applyFont="1"/>
    <xf numFmtId="0" fontId="15" fillId="0" borderId="25" xfId="1" applyFont="1" applyAlignment="1">
      <alignment horizontal="center"/>
    </xf>
    <xf numFmtId="0" fontId="2" fillId="0" borderId="25" xfId="1"/>
    <xf numFmtId="0" fontId="16" fillId="0" borderId="25" xfId="1" applyFont="1" applyAlignment="1">
      <alignment horizontal="center"/>
    </xf>
    <xf numFmtId="43" fontId="23" fillId="0" borderId="25" xfId="1" applyNumberFormat="1" applyFont="1" applyAlignment="1">
      <alignment horizontal="center"/>
    </xf>
    <xf numFmtId="0" fontId="24" fillId="0" borderId="25" xfId="1" applyFont="1"/>
    <xf numFmtId="43" fontId="23" fillId="0" borderId="46" xfId="1" applyNumberFormat="1" applyFont="1" applyBorder="1" applyAlignment="1">
      <alignment horizontal="right" vertical="center"/>
    </xf>
    <xf numFmtId="43" fontId="23" fillId="0" borderId="45" xfId="1" applyNumberFormat="1" applyFont="1" applyBorder="1" applyAlignment="1">
      <alignment horizontal="right" vertical="center"/>
    </xf>
    <xf numFmtId="43" fontId="23" fillId="0" borderId="47" xfId="1" applyNumberFormat="1" applyFont="1" applyBorder="1" applyAlignment="1">
      <alignment horizontal="right" vertical="center"/>
    </xf>
    <xf numFmtId="0" fontId="18" fillId="0" borderId="48" xfId="0" applyFont="1" applyBorder="1"/>
    <xf numFmtId="0" fontId="15" fillId="0" borderId="45" xfId="0" applyFont="1" applyBorder="1" applyAlignment="1">
      <alignment horizontal="center"/>
    </xf>
    <xf numFmtId="43" fontId="16" fillId="0" borderId="48" xfId="0" applyNumberFormat="1" applyFont="1" applyBorder="1"/>
    <xf numFmtId="43" fontId="23" fillId="0" borderId="55" xfId="1" applyNumberFormat="1" applyFont="1" applyBorder="1" applyAlignment="1">
      <alignment horizontal="center"/>
    </xf>
  </cellXfs>
  <cellStyles count="8">
    <cellStyle name="Comma 11 2" xfId="4"/>
    <cellStyle name="Comma 2" xfId="7"/>
    <cellStyle name="Normal" xfId="0" builtinId="0"/>
    <cellStyle name="Normal 10" xfId="3"/>
    <cellStyle name="Normal 14" xfId="6"/>
    <cellStyle name="Normal 2" xfId="1"/>
    <cellStyle name="Normal 2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279401</xdr:colOff>
      <xdr:row>18</xdr:row>
      <xdr:rowOff>55982</xdr:rowOff>
    </xdr:from>
    <xdr:to>
      <xdr:col>8</xdr:col>
      <xdr:colOff>673100</xdr:colOff>
      <xdr:row>37</xdr:row>
      <xdr:rowOff>142121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AB30A1BC-7F26-7296-2F60-72AA5D4E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4221582"/>
          <a:ext cx="6184899" cy="4543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10/Users/Preferred%20Customer/AppData/Roaming/Microsoft/Excel/Users/Wendimu/Desktop/L-1%20Qty%20Res%20200kpa/Takeoff/L-1%20200Kpa%20Resident%20Final%20from%20Yosep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files%20from%20mulat/Eyassu%202nd%20payment/E-1%20%20Blk%20132%20Res.%20payment%2006%20&amp;%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Documents%20and%20Settings/User/Desktop/mekele%20lot%2021%20HOSPITALxls%20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Excavation%20data-re-yigletu/Excavation%20Data%20for%20stone%20masonry-RE-Yigletu,%20Jemmo%20II,%20%20(Autosaved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Users/Tsegay/Documents/Documents/TOLLEN/Mezabir%20Real%20Estate/Books%20construction/File%20for%20Teshe/SC-may2014/Users/Melu/Desktop/Users/Preferred%20Customer/Desktop/to%20payment/pay%20according%20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Q%20&amp;%20CBD\Gulele%20Subcity%20-CB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Jemmo%20II%20%20Qty/Payment%20%20certificate%20%20to%20be%20approved/ALL%20PAYMENTS%20FINAL%20SEND/Dawit%202ND%20PAYMENT/E-2%20payment%2005%20alemnew%20new%20-%20Checked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10/Users/Preferred%20Customer/AppData/Roaming/Microsoft/Excel/ALL/Amanuel%20Work/JEMMO%202/Payment%20check/Main%20Contractors/Endalemaw%20Kebede/Pay%20-03/A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Users/Tsegay/Documents/Documents/TOLLEN/Mezabir%20Real%20Estate/Books%20construction/File%20for%20Teshe/SC-may2014/Users/Melu/Desktop/Users/Preferred%20Customer/Desktop/Payment%20Gulele-02%20orig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Office%20projects/Hossaina%20University%20project/Hossaina%20Payment/Hossaina%203rd,6th%20pay't/payt%205%20hossaina/Communal%20facility%20contract%20document/PRICED%20BOQ%20-%20Type%20A2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1B9DBD8/L-1%20Standar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Users/Users/user/Desktop/FINISHING/RHS%20for%20all%20blocks%20(original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Office%20projects/Hossaina%20University%20project/Hossaina%20Payment/Hossaina%203rd,6th%20pay't/payt%205%20hossaina/Office%20projects/Jemmo%20Condominium%20project/Jemmo%20payment/Communal/CM%20FP%20Erimias%20Gezaheg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BIRUK'S%20FILE/ADA%20BORDING%20SCHOOL/Admin%20Office/Documents%20and%20Settings/User/Desktop/mekele%20lot%2021%20HOSPITALxls%20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Documents%20and%20Settings/User.USER-97E8F5706C/Desktop/Top%20tie%20beam/E2%20200%20kpa%20Residence%20Kaleab%20Pay%2006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C2/Users/Public/print/&#160;/Payment/Interim%20payment/Pay%20No-1/Takeoff/BoQ%20A%20Addis%20Ketem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10/Users/Preferred%20Customer/AppData/Roaming/Microsoft/Excel/ALL/Amanuel%20Work/JEMMO%202/Payment%20check/Main%20Contractors/Abiyot%20Solomon/Pay%20-%2001/A-2%20300Kpa%20Pay-05%20Abiyot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Users/Micky%20A/Desktop/Users/Amanuel/Desktop/A-2%20Resi%20with%20diam%2016mm%20200KP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Amanuel%20Work/Yeka%20Ayat%20Condominum/Material%20required%20Feb%20,2011/Material%20Breakdown%20by%20Amanuel%20&amp;%20Hiwot%20Mar%2028-11/E-1%20Qty%20Res%20200kpa/Takeoff/L-1%20truss%20Qty%20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list%20of%20contractors%20and%20details/HELEN%20H.MARIAM/Helen%20H.mariam%20E1%20300%20kpa%20final%20shop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Excavation%20data-re-yigletu/Excavation%20Data%20From%20site%20ins+re-yigletu,%20Jemmo%20II,%20%20(Autosaved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ALEX-PC/Users/hiwot%20doc/list%20of%20contractors%20and%20details/YOKA%20CONSTRUCTION/Yoka%20cosntruction%20payment%206%20to%208/A-2%20300kpa-payment-6%20TO%208%20%20yoka%20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9429408/L-1%20200Kpa%20Residen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Aec-server/bceom/Harar%20Jijjiga/BCEOM%20Reports/EngEst/HJprelim%20Cost%20Est/BILLS~HJ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Documents%20and%20Settings/Administrator/My%20Documents/MASTER%20MODEL%20and%20trafo%20reports/Users/FITCHE/HALIMAK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TOLLEN-SERVER/Users/Users/Tsegay/Documents/Documents/TOLLEN/Mezabir%20Real%20Estate/Books%20construction/to%20payment/pay%20according%20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Users/Users/user/Desktop/FINISHING/Getent%20Ayehu%20B.C%20Final%20payment%2008/A-2%20Blk%2082%20300kpa-payment-08%20Getent%20Ayehu%20B.C%20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list%20of%20contractors%20and%20details/BEHAILU%20YESEGATE/Behailu%20Y.%20final%20%20%20payment%20No%201%20to%2010/E-1%20200Kpa%20Pay-08%20withoutshop%20for%20Behailu%20Y.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list%20of%20contractors%20and%20details/ESHETU%20YIRDAW/Eshetu%20Yirdaw%20payment%2008%20final/E-1%20200Kpa%20Pay-08%20withoutshop%20Eshetu%20Yirdaw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thionet.et/~projects/ayat/inprocess/308m2/BLOCK3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UEL-PC/Material%20Breakdown%20by%20Amanuel%20&amp;%20Hiwot%20Mar%2028-11/hiwot%20doc/list%20of%20contractors%20and%20details/TADESSE%20SHIKUR/Tadesse%20S.%20final%202%20Payment%2008/E-2%20payment%2008%20Tadesse%20S.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10/Users/Preferred%20Customer/AppData/Roaming/Microsoft/Excel/Documents%20and%20Settings/Administrator/Application%20Data/Microsoft/Excel/Daniel%20Tessera%20G.C%20E2%20500/2nd%20pay/500kp%20E-2%20Res%20BLK%202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L -1  sub R-bar for 200Kpa 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Structure BC = 300"/>
      <sheetName val="Roofing"/>
      <sheetName val="E-1 300kp Res. Sup St."/>
      <sheetName val="Pay-Certeficate (2)"/>
      <sheetName val="Pay-Certeficate"/>
      <sheetName val="Total Block summary "/>
      <sheetName val="Block Summary"/>
      <sheetName val="Summary"/>
      <sheetName val="Ar &amp; St"/>
      <sheetName val="RB E-1 300kp Res. Super St."/>
      <sheetName val="E-1 Plate Qty"/>
      <sheetName val="Plastering for Res."/>
      <sheetName val="Truss"/>
      <sheetName val="Latice Purlin "/>
    </sheetNames>
    <sheetDataSet>
      <sheetData sheetId="0" refreshError="1">
        <row r="7">
          <cell r="H7" t="str">
            <v>Previous Qty</v>
          </cell>
          <cell r="I7" t="str">
            <v xml:space="preserve">Current Qty </v>
          </cell>
        </row>
        <row r="10">
          <cell r="H10">
            <v>440.45</v>
          </cell>
        </row>
        <row r="11">
          <cell r="H11">
            <v>176.18</v>
          </cell>
        </row>
        <row r="12">
          <cell r="H12">
            <v>39.78</v>
          </cell>
        </row>
        <row r="13">
          <cell r="H13">
            <v>227.28</v>
          </cell>
        </row>
        <row r="14">
          <cell r="H14">
            <v>136.67999999999998</v>
          </cell>
        </row>
        <row r="15">
          <cell r="H15">
            <v>289.39999999999992</v>
          </cell>
        </row>
        <row r="16">
          <cell r="H16">
            <v>30.839999999999996</v>
          </cell>
        </row>
        <row r="17">
          <cell r="H17">
            <v>196.02</v>
          </cell>
        </row>
        <row r="18">
          <cell r="H18">
            <v>0</v>
          </cell>
        </row>
        <row r="19">
          <cell r="H19">
            <v>668.00999999999988</v>
          </cell>
        </row>
        <row r="20">
          <cell r="H20">
            <v>280.75</v>
          </cell>
        </row>
        <row r="21">
          <cell r="H21">
            <v>2485.3899999999994</v>
          </cell>
        </row>
        <row r="31">
          <cell r="H31">
            <v>94.8</v>
          </cell>
        </row>
        <row r="32">
          <cell r="H32">
            <v>41.78</v>
          </cell>
        </row>
        <row r="33">
          <cell r="H33">
            <v>19.799999999999997</v>
          </cell>
        </row>
        <row r="34">
          <cell r="H34">
            <v>280.75</v>
          </cell>
        </row>
        <row r="36">
          <cell r="H36">
            <v>61.279999999999994</v>
          </cell>
        </row>
        <row r="37">
          <cell r="H37">
            <v>6.16</v>
          </cell>
        </row>
        <row r="38">
          <cell r="H38">
            <v>15.699999999999998</v>
          </cell>
        </row>
        <row r="39">
          <cell r="H39">
            <v>280.75</v>
          </cell>
        </row>
        <row r="40">
          <cell r="H40">
            <v>292.64</v>
          </cell>
        </row>
        <row r="42">
          <cell r="H42">
            <v>119.36</v>
          </cell>
        </row>
        <row r="43">
          <cell r="H43">
            <v>77.449999999999989</v>
          </cell>
        </row>
        <row r="44">
          <cell r="H44">
            <v>152.73999999999998</v>
          </cell>
        </row>
        <row r="46">
          <cell r="H46">
            <v>639.67999999999995</v>
          </cell>
        </row>
        <row r="47">
          <cell r="H47">
            <v>735.97</v>
          </cell>
        </row>
        <row r="48">
          <cell r="H48">
            <v>0</v>
          </cell>
        </row>
        <row r="49">
          <cell r="H49">
            <v>1058.6300000000001</v>
          </cell>
        </row>
        <row r="50">
          <cell r="H50">
            <v>2131.21</v>
          </cell>
        </row>
        <row r="51">
          <cell r="H51">
            <v>546.13</v>
          </cell>
        </row>
        <row r="52">
          <cell r="H52">
            <v>1502.65</v>
          </cell>
        </row>
        <row r="53">
          <cell r="H53">
            <v>8057.48</v>
          </cell>
        </row>
        <row r="55">
          <cell r="H55">
            <v>39.879999999999995</v>
          </cell>
        </row>
        <row r="56">
          <cell r="H56">
            <v>7.21</v>
          </cell>
        </row>
        <row r="57">
          <cell r="H57">
            <v>47.089999999999996</v>
          </cell>
        </row>
      </sheetData>
      <sheetData sheetId="1" refreshError="1">
        <row r="1">
          <cell r="B1" t="str">
            <v>Project: Low Cost Housing Development Project</v>
          </cell>
        </row>
        <row r="2">
          <cell r="B2" t="str">
            <v>Location: Jemmo II</v>
          </cell>
        </row>
        <row r="3">
          <cell r="B3" t="str">
            <v>Client: Nifasilk Lafto Sub-City</v>
          </cell>
        </row>
        <row r="4">
          <cell r="B4" t="str">
            <v>Contractor: Eyassu Belete B.C.</v>
          </cell>
        </row>
        <row r="5">
          <cell r="B5" t="str">
            <v>Consultant: MGM Consult PLC</v>
          </cell>
        </row>
        <row r="6">
          <cell r="A6" t="str">
            <v>Code</v>
          </cell>
          <cell r="B6" t="str">
            <v>Timizing</v>
          </cell>
          <cell r="E6" t="str">
            <v>Dimension</v>
          </cell>
          <cell r="F6" t="str">
            <v>Qty</v>
          </cell>
        </row>
        <row r="9">
          <cell r="B9">
            <v>1</v>
          </cell>
          <cell r="C9">
            <v>1</v>
          </cell>
          <cell r="D9">
            <v>1</v>
          </cell>
          <cell r="E9">
            <v>33.72</v>
          </cell>
        </row>
        <row r="10">
          <cell r="E10">
            <v>10.6</v>
          </cell>
        </row>
        <row r="11">
          <cell r="F11">
            <v>357.43</v>
          </cell>
        </row>
        <row r="12">
          <cell r="B12">
            <v>1</v>
          </cell>
          <cell r="C12">
            <v>1</v>
          </cell>
          <cell r="D12">
            <v>2</v>
          </cell>
          <cell r="E12">
            <v>6.45</v>
          </cell>
        </row>
        <row r="13">
          <cell r="E13">
            <v>1.33</v>
          </cell>
        </row>
        <row r="14">
          <cell r="F14">
            <v>17.16</v>
          </cell>
        </row>
        <row r="15">
          <cell r="A15" t="str">
            <v>C3.1</v>
          </cell>
          <cell r="F15">
            <v>374.59000000000003</v>
          </cell>
        </row>
        <row r="18">
          <cell r="B18">
            <v>1</v>
          </cell>
          <cell r="C18">
            <v>1</v>
          </cell>
          <cell r="D18">
            <v>2</v>
          </cell>
          <cell r="E18">
            <v>33.72</v>
          </cell>
        </row>
        <row r="19">
          <cell r="F19">
            <v>67.44</v>
          </cell>
        </row>
        <row r="20">
          <cell r="B20">
            <v>1</v>
          </cell>
          <cell r="C20">
            <v>1</v>
          </cell>
          <cell r="D20">
            <v>2</v>
          </cell>
          <cell r="E20">
            <v>10.61</v>
          </cell>
        </row>
        <row r="21">
          <cell r="F21">
            <v>21.22</v>
          </cell>
        </row>
        <row r="22">
          <cell r="B22">
            <v>1</v>
          </cell>
          <cell r="C22">
            <v>1</v>
          </cell>
          <cell r="D22">
            <v>4</v>
          </cell>
          <cell r="E22">
            <v>1.33</v>
          </cell>
        </row>
        <row r="23">
          <cell r="F23">
            <v>5.32</v>
          </cell>
        </row>
        <row r="24">
          <cell r="A24" t="str">
            <v>C3.2</v>
          </cell>
          <cell r="F24">
            <v>93.97999999999999</v>
          </cell>
        </row>
        <row r="31">
          <cell r="A31" t="str">
            <v>C3.3</v>
          </cell>
        </row>
        <row r="34">
          <cell r="B34">
            <v>1</v>
          </cell>
          <cell r="C34">
            <v>1</v>
          </cell>
          <cell r="D34">
            <v>1</v>
          </cell>
          <cell r="E34">
            <v>22.22</v>
          </cell>
        </row>
        <row r="35">
          <cell r="F35">
            <v>22.22</v>
          </cell>
        </row>
        <row r="36">
          <cell r="B36">
            <v>1</v>
          </cell>
          <cell r="C36">
            <v>1</v>
          </cell>
          <cell r="D36">
            <v>2</v>
          </cell>
          <cell r="E36">
            <v>8.458503677008256</v>
          </cell>
        </row>
        <row r="37">
          <cell r="F37">
            <v>16.920000000000002</v>
          </cell>
        </row>
        <row r="38">
          <cell r="B38">
            <v>1</v>
          </cell>
          <cell r="C38">
            <v>1</v>
          </cell>
          <cell r="D38">
            <v>2</v>
          </cell>
          <cell r="E38">
            <v>7.5142033722579642</v>
          </cell>
        </row>
        <row r="39">
          <cell r="F39">
            <v>15.03</v>
          </cell>
        </row>
        <row r="40">
          <cell r="B40">
            <v>1</v>
          </cell>
          <cell r="C40">
            <v>1</v>
          </cell>
          <cell r="D40">
            <v>4</v>
          </cell>
          <cell r="E40">
            <v>5.7871938484923637</v>
          </cell>
        </row>
        <row r="41">
          <cell r="F41">
            <v>23.15</v>
          </cell>
        </row>
        <row r="42">
          <cell r="B42">
            <v>1</v>
          </cell>
          <cell r="C42">
            <v>1</v>
          </cell>
          <cell r="D42">
            <v>4</v>
          </cell>
          <cell r="E42">
            <v>4.6852596176569508</v>
          </cell>
        </row>
        <row r="43">
          <cell r="F43">
            <v>18.739999999999998</v>
          </cell>
        </row>
        <row r="44">
          <cell r="A44" t="str">
            <v>C3.4</v>
          </cell>
          <cell r="F44">
            <v>96.059999999999988</v>
          </cell>
        </row>
      </sheetData>
      <sheetData sheetId="2" refreshError="1">
        <row r="1">
          <cell r="B1" t="str">
            <v>Project: Low Cost Housing Development Project</v>
          </cell>
        </row>
        <row r="2">
          <cell r="B2" t="str">
            <v>Location: Jemmo II</v>
          </cell>
        </row>
        <row r="3">
          <cell r="B3" t="str">
            <v>Client: Nifasilk Lafto Sub-City</v>
          </cell>
        </row>
        <row r="4">
          <cell r="B4" t="str">
            <v>Contractor: Eyassu Belete B.C.</v>
          </cell>
        </row>
        <row r="5">
          <cell r="B5" t="str">
            <v>Consultant: MGM Consult PLC</v>
          </cell>
        </row>
        <row r="6">
          <cell r="A6" t="str">
            <v>Code</v>
          </cell>
          <cell r="B6" t="str">
            <v>Timizing</v>
          </cell>
          <cell r="E6" t="str">
            <v>Dimension</v>
          </cell>
          <cell r="F6" t="str">
            <v>Qty</v>
          </cell>
        </row>
        <row r="12">
          <cell r="B12">
            <v>1</v>
          </cell>
          <cell r="C12">
            <v>1</v>
          </cell>
          <cell r="D12">
            <v>24</v>
          </cell>
          <cell r="E12">
            <v>0.25</v>
          </cell>
        </row>
        <row r="13">
          <cell r="E13">
            <v>0.4</v>
          </cell>
        </row>
        <row r="14">
          <cell r="E14">
            <v>2.58</v>
          </cell>
        </row>
        <row r="15">
          <cell r="F15">
            <v>6.19</v>
          </cell>
        </row>
        <row r="16">
          <cell r="A16" t="str">
            <v>C1.1a</v>
          </cell>
          <cell r="F16">
            <v>6.19</v>
          </cell>
        </row>
        <row r="19">
          <cell r="B19">
            <v>1</v>
          </cell>
          <cell r="C19">
            <v>1</v>
          </cell>
          <cell r="D19">
            <v>4</v>
          </cell>
          <cell r="E19">
            <v>8.1999999999999993</v>
          </cell>
        </row>
        <row r="20">
          <cell r="E20">
            <v>0.2</v>
          </cell>
        </row>
        <row r="21">
          <cell r="E21">
            <v>0.3</v>
          </cell>
        </row>
        <row r="22">
          <cell r="F22">
            <v>1.97</v>
          </cell>
        </row>
        <row r="23">
          <cell r="B23">
            <v>1</v>
          </cell>
          <cell r="C23">
            <v>1</v>
          </cell>
          <cell r="D23">
            <v>4</v>
          </cell>
          <cell r="E23">
            <v>9.5300000000000011</v>
          </cell>
        </row>
        <row r="24">
          <cell r="E24">
            <v>0.2</v>
          </cell>
        </row>
        <row r="25">
          <cell r="E25">
            <v>0.3</v>
          </cell>
        </row>
        <row r="26">
          <cell r="F26">
            <v>2.29</v>
          </cell>
        </row>
        <row r="27">
          <cell r="B27">
            <v>1</v>
          </cell>
          <cell r="C27">
            <v>1</v>
          </cell>
          <cell r="D27">
            <v>1</v>
          </cell>
          <cell r="E27">
            <v>30.520000000000003</v>
          </cell>
        </row>
        <row r="28">
          <cell r="E28">
            <v>0.2</v>
          </cell>
        </row>
        <row r="29">
          <cell r="E29">
            <v>0.3</v>
          </cell>
        </row>
        <row r="30">
          <cell r="F30">
            <v>1.83</v>
          </cell>
        </row>
        <row r="31">
          <cell r="B31">
            <v>1</v>
          </cell>
          <cell r="C31">
            <v>1</v>
          </cell>
          <cell r="D31">
            <v>2</v>
          </cell>
          <cell r="E31">
            <v>4.8</v>
          </cell>
        </row>
        <row r="32">
          <cell r="E32">
            <v>0.2</v>
          </cell>
        </row>
        <row r="33">
          <cell r="E33">
            <v>0.3</v>
          </cell>
        </row>
        <row r="34">
          <cell r="F34">
            <v>0.57999999999999996</v>
          </cell>
        </row>
        <row r="35">
          <cell r="B35">
            <v>1</v>
          </cell>
          <cell r="C35">
            <v>1</v>
          </cell>
          <cell r="D35">
            <v>2</v>
          </cell>
          <cell r="E35">
            <v>8.6900000000000013</v>
          </cell>
        </row>
        <row r="36">
          <cell r="E36">
            <v>0.2</v>
          </cell>
        </row>
        <row r="37">
          <cell r="E37">
            <v>0.3</v>
          </cell>
        </row>
        <row r="38">
          <cell r="F38">
            <v>1.04</v>
          </cell>
        </row>
        <row r="39">
          <cell r="B39">
            <v>1</v>
          </cell>
          <cell r="C39">
            <v>1</v>
          </cell>
          <cell r="D39">
            <v>1</v>
          </cell>
          <cell r="E39">
            <v>20.93</v>
          </cell>
        </row>
        <row r="40">
          <cell r="E40">
            <v>0.2</v>
          </cell>
        </row>
        <row r="41">
          <cell r="E41">
            <v>0.3</v>
          </cell>
        </row>
        <row r="42">
          <cell r="F42">
            <v>1.26</v>
          </cell>
        </row>
        <row r="43">
          <cell r="B43">
            <v>1</v>
          </cell>
          <cell r="C43">
            <v>1</v>
          </cell>
          <cell r="D43">
            <v>2</v>
          </cell>
          <cell r="E43">
            <v>5</v>
          </cell>
        </row>
        <row r="44">
          <cell r="E44">
            <v>0.2</v>
          </cell>
        </row>
        <row r="45">
          <cell r="E45">
            <v>0.3</v>
          </cell>
        </row>
        <row r="46">
          <cell r="F46">
            <v>0.6</v>
          </cell>
        </row>
        <row r="47">
          <cell r="B47">
            <v>1</v>
          </cell>
          <cell r="C47">
            <v>1</v>
          </cell>
          <cell r="D47">
            <v>2</v>
          </cell>
          <cell r="E47">
            <v>4.8499999999999996</v>
          </cell>
        </row>
        <row r="48">
          <cell r="E48">
            <v>0.2</v>
          </cell>
        </row>
        <row r="49">
          <cell r="E49">
            <v>0.3</v>
          </cell>
        </row>
        <row r="50">
          <cell r="F50">
            <v>0.57999999999999996</v>
          </cell>
        </row>
        <row r="52">
          <cell r="B52">
            <v>1</v>
          </cell>
          <cell r="C52">
            <v>1</v>
          </cell>
          <cell r="D52">
            <v>24</v>
          </cell>
          <cell r="E52">
            <v>0.25</v>
          </cell>
        </row>
        <row r="53">
          <cell r="E53">
            <v>0.4</v>
          </cell>
        </row>
        <row r="54">
          <cell r="E54">
            <v>0.3</v>
          </cell>
        </row>
        <row r="55">
          <cell r="F55">
            <v>0.72</v>
          </cell>
        </row>
        <row r="56">
          <cell r="A56" t="str">
            <v>C1.1b</v>
          </cell>
          <cell r="F56">
            <v>10.870000000000001</v>
          </cell>
        </row>
        <row r="60">
          <cell r="B60">
            <v>1</v>
          </cell>
          <cell r="C60">
            <v>1</v>
          </cell>
          <cell r="D60">
            <v>24</v>
          </cell>
          <cell r="E60">
            <v>1.3</v>
          </cell>
        </row>
        <row r="61">
          <cell r="E61">
            <v>2.58</v>
          </cell>
        </row>
        <row r="62">
          <cell r="F62">
            <v>80.5</v>
          </cell>
        </row>
        <row r="63">
          <cell r="A63" t="str">
            <v>C1.3a</v>
          </cell>
          <cell r="F63">
            <v>80.5</v>
          </cell>
        </row>
        <row r="67">
          <cell r="B67">
            <v>1</v>
          </cell>
          <cell r="C67">
            <v>1</v>
          </cell>
          <cell r="D67">
            <v>1</v>
          </cell>
          <cell r="E67">
            <v>89.16</v>
          </cell>
        </row>
        <row r="68">
          <cell r="E68">
            <v>0.3</v>
          </cell>
        </row>
        <row r="69">
          <cell r="F69">
            <v>26.75</v>
          </cell>
        </row>
        <row r="71">
          <cell r="B71">
            <v>1</v>
          </cell>
          <cell r="C71">
            <v>1</v>
          </cell>
          <cell r="D71">
            <v>2</v>
          </cell>
          <cell r="E71">
            <v>27.3</v>
          </cell>
        </row>
        <row r="72">
          <cell r="E72">
            <v>0.3</v>
          </cell>
        </row>
        <row r="73">
          <cell r="F73">
            <v>16.38</v>
          </cell>
        </row>
        <row r="74">
          <cell r="B74">
            <v>1</v>
          </cell>
          <cell r="C74">
            <v>1</v>
          </cell>
          <cell r="D74">
            <v>2</v>
          </cell>
          <cell r="E74">
            <v>58.559999999999995</v>
          </cell>
        </row>
        <row r="75">
          <cell r="E75">
            <v>0.3</v>
          </cell>
        </row>
        <row r="76">
          <cell r="F76">
            <v>35.14</v>
          </cell>
        </row>
        <row r="77">
          <cell r="B77">
            <v>1</v>
          </cell>
          <cell r="C77">
            <v>1</v>
          </cell>
          <cell r="D77">
            <v>2</v>
          </cell>
          <cell r="E77">
            <v>32.96</v>
          </cell>
        </row>
        <row r="78">
          <cell r="E78">
            <v>0.3</v>
          </cell>
        </row>
        <row r="79">
          <cell r="F79">
            <v>19.78</v>
          </cell>
        </row>
        <row r="80">
          <cell r="B80">
            <v>1</v>
          </cell>
          <cell r="C80">
            <v>1</v>
          </cell>
          <cell r="D80">
            <v>1</v>
          </cell>
          <cell r="E80">
            <v>25.28</v>
          </cell>
        </row>
        <row r="81">
          <cell r="E81">
            <v>0.3</v>
          </cell>
        </row>
        <row r="82">
          <cell r="F82">
            <v>7.58</v>
          </cell>
        </row>
        <row r="84">
          <cell r="B84">
            <v>1</v>
          </cell>
          <cell r="C84">
            <v>1</v>
          </cell>
          <cell r="D84">
            <v>4</v>
          </cell>
          <cell r="E84">
            <v>8.1999999999999993</v>
          </cell>
        </row>
        <row r="85">
          <cell r="E85">
            <v>0.2</v>
          </cell>
        </row>
        <row r="86">
          <cell r="F86">
            <v>6.56</v>
          </cell>
        </row>
        <row r="87">
          <cell r="B87">
            <v>1</v>
          </cell>
          <cell r="C87">
            <v>1</v>
          </cell>
          <cell r="D87">
            <v>4</v>
          </cell>
          <cell r="E87">
            <v>9.5300000000000011</v>
          </cell>
        </row>
        <row r="88">
          <cell r="E88">
            <v>0.2</v>
          </cell>
        </row>
        <row r="89">
          <cell r="F89">
            <v>7.62</v>
          </cell>
        </row>
        <row r="90">
          <cell r="B90">
            <v>1</v>
          </cell>
          <cell r="C90">
            <v>1</v>
          </cell>
          <cell r="D90">
            <v>2</v>
          </cell>
          <cell r="E90">
            <v>5</v>
          </cell>
        </row>
        <row r="91">
          <cell r="E91">
            <v>0.2</v>
          </cell>
        </row>
        <row r="92">
          <cell r="F92">
            <v>2</v>
          </cell>
        </row>
        <row r="93">
          <cell r="B93">
            <v>1</v>
          </cell>
          <cell r="C93">
            <v>1</v>
          </cell>
          <cell r="D93">
            <v>1</v>
          </cell>
          <cell r="E93">
            <v>9.6999999999999993</v>
          </cell>
        </row>
        <row r="94">
          <cell r="E94">
            <v>0.2</v>
          </cell>
        </row>
        <row r="95">
          <cell r="F95">
            <v>1.94</v>
          </cell>
        </row>
        <row r="96">
          <cell r="B96">
            <v>1</v>
          </cell>
          <cell r="C96">
            <v>1</v>
          </cell>
          <cell r="D96">
            <v>1</v>
          </cell>
          <cell r="E96">
            <v>20.92</v>
          </cell>
        </row>
        <row r="97">
          <cell r="E97">
            <v>0.2</v>
          </cell>
        </row>
        <row r="98">
          <cell r="F98">
            <v>4.18</v>
          </cell>
        </row>
        <row r="99">
          <cell r="B99">
            <v>1</v>
          </cell>
          <cell r="C99">
            <v>1</v>
          </cell>
          <cell r="D99">
            <v>1</v>
          </cell>
          <cell r="E99">
            <v>9.6</v>
          </cell>
        </row>
        <row r="100">
          <cell r="E100">
            <v>0.2</v>
          </cell>
        </row>
        <row r="101">
          <cell r="F101">
            <v>1.92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17.38</v>
          </cell>
        </row>
        <row r="103">
          <cell r="E103">
            <v>0.2</v>
          </cell>
        </row>
        <row r="104">
          <cell r="F104">
            <v>3.48</v>
          </cell>
        </row>
        <row r="105">
          <cell r="B105">
            <v>1</v>
          </cell>
          <cell r="C105">
            <v>1</v>
          </cell>
          <cell r="D105">
            <v>1</v>
          </cell>
          <cell r="E105">
            <v>30.520000000000003</v>
          </cell>
        </row>
        <row r="106">
          <cell r="E106">
            <v>0.2</v>
          </cell>
        </row>
        <row r="107">
          <cell r="F107">
            <v>0</v>
          </cell>
        </row>
        <row r="108">
          <cell r="A108" t="str">
            <v>C1.3b</v>
          </cell>
          <cell r="F108">
            <v>133.32999999999998</v>
          </cell>
        </row>
        <row r="111">
          <cell r="A111" t="str">
            <v>C1.4a</v>
          </cell>
          <cell r="F111">
            <v>0</v>
          </cell>
        </row>
        <row r="113">
          <cell r="A113" t="str">
            <v>C1.4b</v>
          </cell>
          <cell r="F113">
            <v>557.34</v>
          </cell>
        </row>
        <row r="115">
          <cell r="A115" t="str">
            <v>C1.4c</v>
          </cell>
          <cell r="F115">
            <v>0</v>
          </cell>
        </row>
        <row r="117">
          <cell r="A117" t="str">
            <v>C1.4d</v>
          </cell>
          <cell r="F117">
            <v>323.68</v>
          </cell>
        </row>
        <row r="119">
          <cell r="A119" t="str">
            <v>C1.4e</v>
          </cell>
          <cell r="F119">
            <v>958.39</v>
          </cell>
        </row>
        <row r="121">
          <cell r="A121" t="str">
            <v>C1.4f</v>
          </cell>
          <cell r="F121">
            <v>453.24</v>
          </cell>
        </row>
        <row r="123">
          <cell r="A123" t="str">
            <v>C1.4g</v>
          </cell>
          <cell r="F1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B1" t="str">
            <v>Project: Low Cost Housing Development Project</v>
          </cell>
        </row>
      </sheetData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naly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omon Weldu A2,E1-FevV"/>
      <sheetName val="BEREKET YEMANE-A2,E1-HENOKX"/>
      <sheetName val="SISAY GMARIAM,A2,A2-HENOKX"/>
      <sheetName val="Tesfu Beyen- A2,E1-hENOKX"/>
      <sheetName val="Wendwessen- A2,A1-fevenV "/>
      <sheetName val="Sisay Tedla b.c.- A2,E1-FevX "/>
      <sheetName val="YOKA CONS. A2,E1-YESHITILAX"/>
      <sheetName val="Teshale Asrat- E2,E1-Yesh"/>
      <sheetName val="Adot con.- A2,E1-Yeshitila"/>
      <sheetName val="Eshetu Yirdaw bc.-A2,E1-TsedeyV"/>
      <sheetName val="Sara B.c.- A2,E1-TsedeyV"/>
      <sheetName val="Seid Abdela-A2,E1-TsedeyV"/>
      <sheetName val="kinfe hailu,e1,a2(dagne)X"/>
      <sheetName val="mathios teshome E1,A2 (dagne)X"/>
      <sheetName val="Amha Wegayehu- E2,E1-Tsedey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dows and Doors"/>
      <sheetName val="BOQ Ar &amp; St"/>
      <sheetName val="Sub-Structure Rein"/>
      <sheetName val="Super-Structure Rein"/>
      <sheetName val="T-O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abor data"/>
      <sheetName val="Equipment data"/>
      <sheetName val="Material data"/>
      <sheetName val="cost breakdown"/>
      <sheetName val="Summary"/>
      <sheetName val="Assumptions"/>
      <sheetName val="indirect cost"/>
      <sheetName val="A.Inform"/>
      <sheetName val="Proforma"/>
      <sheetName val="EST PAYM"/>
      <sheetName val="ADVANCE DISB"/>
      <sheetName val="major equipment schedule"/>
      <sheetName val="MATERIAL"/>
      <sheetName val="LABOR"/>
    </sheetNames>
    <sheetDataSet>
      <sheetData sheetId="0" refreshError="1"/>
      <sheetData sheetId="1" refreshError="1"/>
      <sheetData sheetId="2" refreshError="1">
        <row r="1">
          <cell r="B1">
            <v>0</v>
          </cell>
        </row>
        <row r="9">
          <cell r="B9" t="str">
            <v>Asphalt heater</v>
          </cell>
        </row>
        <row r="10">
          <cell r="B10" t="str">
            <v>D. Truck (10m3)</v>
          </cell>
        </row>
        <row r="11">
          <cell r="B11" t="str">
            <v>Asphalt dstributer</v>
          </cell>
        </row>
        <row r="12">
          <cell r="B12" t="str">
            <v>Excavator</v>
          </cell>
        </row>
        <row r="13">
          <cell r="B13" t="str">
            <v>Grinding machine</v>
          </cell>
        </row>
        <row r="14">
          <cell r="B14" t="str">
            <v>Power broom</v>
          </cell>
        </row>
        <row r="15">
          <cell r="B15" t="str">
            <v>Roller</v>
          </cell>
        </row>
        <row r="16">
          <cell r="B16" t="str">
            <v>Welding machine</v>
          </cell>
        </row>
        <row r="17">
          <cell r="B17" t="str">
            <v>Wheel loader CAT 938</v>
          </cell>
        </row>
        <row r="18">
          <cell r="B18" t="str">
            <v>Bull dozer (D8R)</v>
          </cell>
        </row>
        <row r="19">
          <cell r="B19" t="str">
            <v>Motor grader</v>
          </cell>
        </row>
        <row r="20">
          <cell r="B20" t="str">
            <v>Water truck</v>
          </cell>
        </row>
        <row r="21">
          <cell r="B21" t="str">
            <v>Concrete Batching plant</v>
          </cell>
        </row>
        <row r="22">
          <cell r="B22" t="str">
            <v>Concrete truck mixer</v>
          </cell>
        </row>
        <row r="23">
          <cell r="B23" t="str">
            <v>Tower crane</v>
          </cell>
        </row>
        <row r="24">
          <cell r="B24" t="str">
            <v>Doze D6</v>
          </cell>
        </row>
        <row r="25">
          <cell r="B25" t="str">
            <v>Mobile crane</v>
          </cell>
        </row>
        <row r="26">
          <cell r="B26" t="str">
            <v>Crusher (120T)</v>
          </cell>
        </row>
        <row r="27">
          <cell r="B27" t="str">
            <v>Generator (320KW)</v>
          </cell>
        </row>
        <row r="28">
          <cell r="B28" t="str">
            <v>Mixer-350lit</v>
          </cell>
        </row>
        <row r="29">
          <cell r="B29" t="str">
            <v>Asphalt distributor</v>
          </cell>
        </row>
        <row r="30">
          <cell r="B30" t="str">
            <v>Crusher, 120TPH</v>
          </cell>
        </row>
        <row r="31">
          <cell r="B31" t="str">
            <v>Mixer-500lit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E2 Res (EXC&amp;MAS200kp)"/>
      <sheetName val="Block Summary"/>
      <sheetName val="Summary"/>
      <sheetName val=" Sub Structure BC = 200"/>
      <sheetName val=" E2 Res TAKOFF(con sub200kp)"/>
      <sheetName val=" TAKE OFF(form sub 200kp)"/>
      <sheetName val="E2 Res TAKE OFF(ref sub 200 kp)"/>
      <sheetName val=" Ar &amp; St"/>
      <sheetName val=" TAKE OFF(con super 200kp)"/>
      <sheetName val="E2 ResTAKEOFF(refsup bar 200kp)"/>
      <sheetName val=" TAKE OFF(form super 200kp)"/>
      <sheetName val="Sheet1"/>
    </sheetNames>
    <sheetDataSet>
      <sheetData sheetId="0" refreshError="1">
        <row r="1">
          <cell r="B1" t="str">
            <v>Final Residence</v>
          </cell>
        </row>
        <row r="2">
          <cell r="B2" t="str">
            <v>TAKEOFF SHEET FOR</v>
          </cell>
        </row>
        <row r="3">
          <cell r="B3" t="str">
            <v xml:space="preserve"> CLIENT: AAHDPO</v>
          </cell>
        </row>
        <row r="4">
          <cell r="B4" t="str">
            <v>Type E-2 (G+4)</v>
          </cell>
        </row>
        <row r="5">
          <cell r="B5" t="str">
            <v>LOCATION :- ADDIS ABABA,BC=200</v>
          </cell>
        </row>
        <row r="6">
          <cell r="B6" t="str">
            <v>SUB STRUCTURE</v>
          </cell>
        </row>
        <row r="8">
          <cell r="B8" t="str">
            <v>1) EXCAVATION &amp; EARTH WORKS</v>
          </cell>
        </row>
        <row r="9">
          <cell r="B9" t="str">
            <v>1.1 Site clearing</v>
          </cell>
          <cell r="C9">
            <v>1</v>
          </cell>
          <cell r="D9">
            <v>25.42</v>
          </cell>
        </row>
        <row r="10">
          <cell r="D10">
            <v>11.153</v>
          </cell>
        </row>
        <row r="11">
          <cell r="A11" t="str">
            <v>B1.1</v>
          </cell>
          <cell r="E11">
            <v>283.51</v>
          </cell>
        </row>
        <row r="13">
          <cell r="B13" t="str">
            <v>1.2 Bulk Excavation</v>
          </cell>
          <cell r="C13">
            <v>1</v>
          </cell>
          <cell r="D13">
            <v>25.42</v>
          </cell>
        </row>
        <row r="14">
          <cell r="D14">
            <v>11.153</v>
          </cell>
        </row>
        <row r="15">
          <cell r="D15">
            <v>0.4</v>
          </cell>
        </row>
        <row r="16">
          <cell r="A16" t="str">
            <v>B1.2</v>
          </cell>
          <cell r="E16">
            <v>113.4</v>
          </cell>
        </row>
        <row r="18">
          <cell r="B18" t="str">
            <v>1.3 Trench Excavation</v>
          </cell>
          <cell r="C18">
            <v>2</v>
          </cell>
          <cell r="D18">
            <v>3.4060000000000001</v>
          </cell>
        </row>
        <row r="19">
          <cell r="D19">
            <v>1</v>
          </cell>
        </row>
        <row r="20">
          <cell r="D20">
            <v>0.9</v>
          </cell>
        </row>
        <row r="21">
          <cell r="E21">
            <v>6.13</v>
          </cell>
        </row>
        <row r="23">
          <cell r="C23">
            <v>2</v>
          </cell>
          <cell r="D23">
            <v>0.08</v>
          </cell>
        </row>
        <row r="24">
          <cell r="D24">
            <v>1</v>
          </cell>
        </row>
        <row r="25">
          <cell r="D25">
            <v>0.9</v>
          </cell>
        </row>
        <row r="26">
          <cell r="E26">
            <v>0.14000000000000001</v>
          </cell>
        </row>
        <row r="28">
          <cell r="C28">
            <v>1</v>
          </cell>
          <cell r="D28">
            <v>5.04</v>
          </cell>
        </row>
        <row r="29">
          <cell r="D29">
            <v>1</v>
          </cell>
        </row>
        <row r="30">
          <cell r="D30">
            <v>0.9</v>
          </cell>
        </row>
        <row r="31">
          <cell r="E31">
            <v>4.54</v>
          </cell>
        </row>
        <row r="33">
          <cell r="C33">
            <v>2</v>
          </cell>
          <cell r="D33">
            <v>1.05</v>
          </cell>
        </row>
        <row r="34">
          <cell r="D34">
            <v>0.33</v>
          </cell>
        </row>
        <row r="35">
          <cell r="D35">
            <v>0.9</v>
          </cell>
        </row>
        <row r="36">
          <cell r="E36">
            <v>0.62</v>
          </cell>
        </row>
        <row r="38">
          <cell r="C38">
            <v>2</v>
          </cell>
          <cell r="D38">
            <v>1.5149999999999999</v>
          </cell>
        </row>
        <row r="39">
          <cell r="D39">
            <v>1</v>
          </cell>
        </row>
        <row r="40">
          <cell r="D40">
            <v>0.9</v>
          </cell>
        </row>
        <row r="41">
          <cell r="E41">
            <v>2.73</v>
          </cell>
        </row>
        <row r="43">
          <cell r="C43">
            <v>1</v>
          </cell>
          <cell r="D43">
            <v>7.27</v>
          </cell>
        </row>
        <row r="44">
          <cell r="D44">
            <v>1</v>
          </cell>
        </row>
        <row r="45">
          <cell r="D45">
            <v>0.9</v>
          </cell>
        </row>
        <row r="46">
          <cell r="E46">
            <v>6.54</v>
          </cell>
        </row>
        <row r="48">
          <cell r="C48">
            <v>2</v>
          </cell>
          <cell r="D48">
            <v>0.625</v>
          </cell>
        </row>
        <row r="49">
          <cell r="D49">
            <v>0.70300000000000007</v>
          </cell>
        </row>
        <row r="50">
          <cell r="D50">
            <v>0.9</v>
          </cell>
        </row>
        <row r="51">
          <cell r="E51">
            <v>0.79</v>
          </cell>
        </row>
        <row r="53">
          <cell r="C53">
            <v>4</v>
          </cell>
          <cell r="D53">
            <v>3.1</v>
          </cell>
        </row>
        <row r="54">
          <cell r="D54">
            <v>0.40300000000000002</v>
          </cell>
        </row>
        <row r="55">
          <cell r="D55">
            <v>0.9</v>
          </cell>
        </row>
        <row r="56">
          <cell r="E56">
            <v>4.5</v>
          </cell>
        </row>
        <row r="57">
          <cell r="A57" t="str">
            <v>B1.3</v>
          </cell>
          <cell r="E57">
            <v>25.99</v>
          </cell>
        </row>
        <row r="58">
          <cell r="B58" t="str">
            <v>1.4 Excavate in ordinary soil for isolated footing to a depth not exceeding 1500mm from stripped level.</v>
          </cell>
        </row>
        <row r="59">
          <cell r="C59">
            <v>10</v>
          </cell>
          <cell r="D59">
            <v>3.1</v>
          </cell>
        </row>
        <row r="60">
          <cell r="D60">
            <v>3.1</v>
          </cell>
        </row>
        <row r="61">
          <cell r="D61">
            <v>1.5</v>
          </cell>
        </row>
        <row r="62">
          <cell r="E62">
            <v>144.15</v>
          </cell>
        </row>
        <row r="64">
          <cell r="C64">
            <v>2</v>
          </cell>
          <cell r="D64">
            <v>2.9</v>
          </cell>
        </row>
        <row r="65">
          <cell r="D65">
            <v>2.9</v>
          </cell>
        </row>
        <row r="66">
          <cell r="D66">
            <v>1.5</v>
          </cell>
        </row>
        <row r="67">
          <cell r="E67">
            <v>25.23</v>
          </cell>
        </row>
        <row r="69">
          <cell r="C69">
            <v>4</v>
          </cell>
          <cell r="D69">
            <v>2.5</v>
          </cell>
        </row>
        <row r="70">
          <cell r="D70">
            <v>2.5</v>
          </cell>
        </row>
        <row r="71">
          <cell r="D71">
            <v>1.5</v>
          </cell>
        </row>
        <row r="72">
          <cell r="E72">
            <v>37.5</v>
          </cell>
        </row>
        <row r="74">
          <cell r="C74">
            <v>2</v>
          </cell>
          <cell r="D74">
            <v>2.1</v>
          </cell>
        </row>
        <row r="75">
          <cell r="D75">
            <v>2.1</v>
          </cell>
        </row>
        <row r="76">
          <cell r="D76">
            <v>1.5</v>
          </cell>
        </row>
        <row r="77">
          <cell r="E77">
            <v>13.23</v>
          </cell>
        </row>
        <row r="79">
          <cell r="A79" t="str">
            <v>B1.4</v>
          </cell>
          <cell r="E79">
            <v>220.11</v>
          </cell>
        </row>
        <row r="80">
          <cell r="B80" t="str">
            <v>1.5 Excavate in ordinary soil for isolated footing to a depth exceeding 1500mm but not exceeding 300mm from stripped level.</v>
          </cell>
        </row>
        <row r="81">
          <cell r="E81" t="str">
            <v>This data is obtained from excavation data attached at the back</v>
          </cell>
        </row>
        <row r="82">
          <cell r="A82" t="str">
            <v>B1.5</v>
          </cell>
          <cell r="E82">
            <v>89.22</v>
          </cell>
        </row>
        <row r="84">
          <cell r="B84" t="str">
            <v>1.6 Fill around footing pad and foundation column</v>
          </cell>
          <cell r="E84">
            <v>220.11</v>
          </cell>
        </row>
        <row r="85">
          <cell r="E85">
            <v>89.22</v>
          </cell>
        </row>
        <row r="87">
          <cell r="E87">
            <v>-5.0119999999999996</v>
          </cell>
        </row>
        <row r="88">
          <cell r="E88">
            <v>-45.618242509277053</v>
          </cell>
        </row>
        <row r="89">
          <cell r="E89">
            <v>-3.3048000000000002</v>
          </cell>
        </row>
        <row r="90">
          <cell r="D90">
            <v>-20.55</v>
          </cell>
        </row>
        <row r="91">
          <cell r="D91">
            <v>0.5</v>
          </cell>
        </row>
        <row r="92">
          <cell r="D92">
            <v>0.4</v>
          </cell>
        </row>
        <row r="93">
          <cell r="E93">
            <v>-4.1100000000000003</v>
          </cell>
        </row>
        <row r="94">
          <cell r="A94" t="str">
            <v>B1.6</v>
          </cell>
          <cell r="E94">
            <v>251.28</v>
          </cell>
        </row>
        <row r="96">
          <cell r="B96" t="str">
            <v>1.7 Fill around stone masonry</v>
          </cell>
        </row>
        <row r="98">
          <cell r="C98">
            <v>2</v>
          </cell>
          <cell r="D98">
            <v>3.4060000000000001</v>
          </cell>
        </row>
        <row r="99">
          <cell r="D99">
            <v>1</v>
          </cell>
        </row>
        <row r="100">
          <cell r="D100">
            <v>0.5</v>
          </cell>
        </row>
        <row r="101">
          <cell r="E101">
            <v>3.41</v>
          </cell>
        </row>
        <row r="103">
          <cell r="C103">
            <v>2</v>
          </cell>
          <cell r="D103">
            <v>0.08</v>
          </cell>
        </row>
        <row r="104">
          <cell r="D104">
            <v>1</v>
          </cell>
        </row>
        <row r="105">
          <cell r="D105">
            <v>0.5</v>
          </cell>
        </row>
        <row r="106">
          <cell r="E106">
            <v>0.08</v>
          </cell>
        </row>
        <row r="108">
          <cell r="C108">
            <v>1</v>
          </cell>
          <cell r="D108">
            <v>5.04</v>
          </cell>
        </row>
        <row r="109">
          <cell r="D109">
            <v>1</v>
          </cell>
        </row>
        <row r="110">
          <cell r="D110">
            <v>0.5</v>
          </cell>
        </row>
        <row r="111">
          <cell r="E111">
            <v>2.52</v>
          </cell>
        </row>
        <row r="113">
          <cell r="C113">
            <v>2</v>
          </cell>
          <cell r="D113">
            <v>1.05</v>
          </cell>
        </row>
        <row r="114">
          <cell r="D114">
            <v>0.33</v>
          </cell>
        </row>
        <row r="115">
          <cell r="D115">
            <v>0.5</v>
          </cell>
        </row>
        <row r="116">
          <cell r="E116">
            <v>0.35</v>
          </cell>
        </row>
        <row r="118">
          <cell r="C118">
            <v>2</v>
          </cell>
          <cell r="D118">
            <v>1.5149999999999999</v>
          </cell>
        </row>
        <row r="119">
          <cell r="D119">
            <v>1</v>
          </cell>
        </row>
        <row r="120">
          <cell r="D120">
            <v>0.5</v>
          </cell>
        </row>
        <row r="121">
          <cell r="E121">
            <v>1.52</v>
          </cell>
        </row>
        <row r="123">
          <cell r="C123">
            <v>1</v>
          </cell>
          <cell r="D123">
            <v>7.27</v>
          </cell>
        </row>
        <row r="124">
          <cell r="D124">
            <v>1</v>
          </cell>
        </row>
        <row r="125">
          <cell r="D125">
            <v>0.5</v>
          </cell>
        </row>
        <row r="126">
          <cell r="E126">
            <v>3.64</v>
          </cell>
        </row>
        <row r="128">
          <cell r="C128">
            <v>2</v>
          </cell>
          <cell r="D128">
            <v>0.625</v>
          </cell>
        </row>
        <row r="129">
          <cell r="D129">
            <v>0.70300000000000007</v>
          </cell>
        </row>
        <row r="130">
          <cell r="D130">
            <v>0.5</v>
          </cell>
        </row>
        <row r="131">
          <cell r="E131">
            <v>0.44</v>
          </cell>
        </row>
        <row r="133">
          <cell r="C133">
            <v>4</v>
          </cell>
          <cell r="D133">
            <v>3.1</v>
          </cell>
        </row>
        <row r="134">
          <cell r="D134">
            <v>0.40300000000000002</v>
          </cell>
        </row>
        <row r="135">
          <cell r="D135">
            <v>0.5</v>
          </cell>
        </row>
        <row r="136">
          <cell r="E136">
            <v>2.5</v>
          </cell>
        </row>
        <row r="139">
          <cell r="C139">
            <v>2</v>
          </cell>
          <cell r="D139">
            <v>3.41</v>
          </cell>
        </row>
        <row r="140">
          <cell r="D140">
            <v>1</v>
          </cell>
        </row>
        <row r="141">
          <cell r="D141">
            <v>0.4</v>
          </cell>
        </row>
        <row r="142">
          <cell r="E142">
            <v>2.73</v>
          </cell>
        </row>
        <row r="144">
          <cell r="C144">
            <v>2</v>
          </cell>
          <cell r="D144">
            <v>0.08</v>
          </cell>
        </row>
        <row r="145">
          <cell r="D145">
            <v>1</v>
          </cell>
        </row>
        <row r="146">
          <cell r="D146">
            <v>0.4</v>
          </cell>
        </row>
        <row r="147">
          <cell r="E147">
            <v>0.06</v>
          </cell>
        </row>
        <row r="149">
          <cell r="C149">
            <v>1</v>
          </cell>
          <cell r="D149">
            <v>5.04</v>
          </cell>
        </row>
        <row r="150">
          <cell r="D150">
            <v>1</v>
          </cell>
        </row>
        <row r="151">
          <cell r="D151">
            <v>0.4</v>
          </cell>
        </row>
        <row r="152">
          <cell r="E152">
            <v>2.02</v>
          </cell>
        </row>
        <row r="154">
          <cell r="C154">
            <v>2</v>
          </cell>
          <cell r="D154">
            <v>1.05</v>
          </cell>
        </row>
        <row r="155">
          <cell r="D155">
            <v>0.33</v>
          </cell>
        </row>
        <row r="156">
          <cell r="D156">
            <v>0.4</v>
          </cell>
        </row>
        <row r="157">
          <cell r="E157">
            <v>0.28000000000000003</v>
          </cell>
        </row>
        <row r="159">
          <cell r="C159">
            <v>2</v>
          </cell>
          <cell r="D159">
            <v>1.5149999999999999</v>
          </cell>
        </row>
        <row r="160">
          <cell r="D160">
            <v>1</v>
          </cell>
        </row>
        <row r="161">
          <cell r="D161">
            <v>0.4</v>
          </cell>
        </row>
        <row r="162">
          <cell r="E162">
            <v>1.21</v>
          </cell>
        </row>
        <row r="164">
          <cell r="C164">
            <v>1</v>
          </cell>
          <cell r="D164">
            <v>7.27</v>
          </cell>
        </row>
        <row r="165">
          <cell r="D165">
            <v>1</v>
          </cell>
        </row>
        <row r="166">
          <cell r="D166">
            <v>0.4</v>
          </cell>
        </row>
        <row r="167">
          <cell r="E167">
            <v>2.91</v>
          </cell>
        </row>
        <row r="169">
          <cell r="C169">
            <v>2</v>
          </cell>
          <cell r="D169">
            <v>0.625</v>
          </cell>
        </row>
        <row r="170">
          <cell r="D170">
            <v>0.70300000000000007</v>
          </cell>
        </row>
        <row r="171">
          <cell r="D171">
            <v>0.4</v>
          </cell>
        </row>
        <row r="172">
          <cell r="E172">
            <v>0.35</v>
          </cell>
        </row>
        <row r="174">
          <cell r="C174">
            <v>4</v>
          </cell>
          <cell r="D174">
            <v>3.1</v>
          </cell>
        </row>
        <row r="175">
          <cell r="D175">
            <v>0.40300000000000002</v>
          </cell>
        </row>
        <row r="176">
          <cell r="D176">
            <v>0.4</v>
          </cell>
        </row>
        <row r="177">
          <cell r="E177">
            <v>2</v>
          </cell>
        </row>
        <row r="179">
          <cell r="A179" t="str">
            <v>B1.7</v>
          </cell>
          <cell r="E179">
            <v>26.02</v>
          </cell>
        </row>
        <row r="181">
          <cell r="B181" t="str">
            <v>1.8 Back Fill Under Hardcore From Quarry</v>
          </cell>
        </row>
        <row r="183">
          <cell r="C183">
            <v>1</v>
          </cell>
          <cell r="D183">
            <v>203.13</v>
          </cell>
        </row>
        <row r="184">
          <cell r="D184">
            <v>0.74</v>
          </cell>
        </row>
        <row r="185">
          <cell r="E185">
            <v>150.32</v>
          </cell>
        </row>
        <row r="186">
          <cell r="A186" t="str">
            <v>B1.8</v>
          </cell>
          <cell r="E186">
            <v>150.32</v>
          </cell>
        </row>
        <row r="187">
          <cell r="A187" t="str">
            <v>B1.9</v>
          </cell>
        </row>
        <row r="188">
          <cell r="B188" t="str">
            <v>1.10 Cart away</v>
          </cell>
          <cell r="E188">
            <v>56.701999999999998</v>
          </cell>
        </row>
        <row r="189">
          <cell r="E189">
            <v>113.4</v>
          </cell>
        </row>
        <row r="190">
          <cell r="E190">
            <v>25.99</v>
          </cell>
        </row>
        <row r="191">
          <cell r="E191">
            <v>220.11</v>
          </cell>
        </row>
        <row r="192">
          <cell r="E192">
            <v>89.22</v>
          </cell>
        </row>
        <row r="193">
          <cell r="A193" t="str">
            <v>B1.10</v>
          </cell>
          <cell r="E193">
            <v>505.42</v>
          </cell>
        </row>
        <row r="195">
          <cell r="B195" t="str">
            <v>1.11 Hard core under 100mm thick ground floor slab</v>
          </cell>
        </row>
        <row r="196">
          <cell r="C196">
            <v>1</v>
          </cell>
          <cell r="D196">
            <v>22.42</v>
          </cell>
        </row>
        <row r="197">
          <cell r="D197">
            <v>10.984999999999999</v>
          </cell>
        </row>
        <row r="198">
          <cell r="E198">
            <v>246.28</v>
          </cell>
        </row>
        <row r="200">
          <cell r="C200">
            <v>-2</v>
          </cell>
          <cell r="D200">
            <v>1.33</v>
          </cell>
        </row>
        <row r="201">
          <cell r="D201">
            <v>4.0399999999999991</v>
          </cell>
        </row>
        <row r="202">
          <cell r="E202">
            <v>-10.75</v>
          </cell>
        </row>
        <row r="204">
          <cell r="C204">
            <v>-2</v>
          </cell>
          <cell r="D204">
            <v>27.025000000000006</v>
          </cell>
        </row>
        <row r="205">
          <cell r="D205">
            <v>0.2</v>
          </cell>
        </row>
        <row r="206">
          <cell r="E206">
            <v>-10.81</v>
          </cell>
        </row>
        <row r="208">
          <cell r="C208">
            <v>-1</v>
          </cell>
          <cell r="D208">
            <v>101.32</v>
          </cell>
        </row>
        <row r="209">
          <cell r="D209">
            <v>0.2</v>
          </cell>
        </row>
        <row r="210">
          <cell r="E210">
            <v>-20.260000000000002</v>
          </cell>
        </row>
        <row r="212">
          <cell r="C212">
            <v>-6</v>
          </cell>
          <cell r="D212">
            <v>0.25</v>
          </cell>
        </row>
        <row r="213">
          <cell r="D213">
            <v>0.4</v>
          </cell>
        </row>
        <row r="214">
          <cell r="E214">
            <v>-0.6</v>
          </cell>
        </row>
        <row r="216">
          <cell r="C216">
            <v>-12</v>
          </cell>
          <cell r="D216">
            <v>0.3</v>
          </cell>
        </row>
        <row r="217">
          <cell r="D217">
            <v>0.4</v>
          </cell>
        </row>
        <row r="218">
          <cell r="E218">
            <v>-1.44</v>
          </cell>
        </row>
        <row r="220">
          <cell r="A220" t="str">
            <v>B1.11</v>
          </cell>
          <cell r="E220">
            <v>202.42</v>
          </cell>
        </row>
        <row r="222">
          <cell r="B222" t="str">
            <v>3. Masonry Work</v>
          </cell>
          <cell r="C222">
            <v>1</v>
          </cell>
          <cell r="D222">
            <v>8.65</v>
          </cell>
        </row>
        <row r="223">
          <cell r="B223" t="str">
            <v>3.1 Below GL</v>
          </cell>
          <cell r="D223">
            <v>0.5</v>
          </cell>
        </row>
        <row r="224">
          <cell r="D224">
            <v>0.98</v>
          </cell>
        </row>
        <row r="225">
          <cell r="E225">
            <v>4.24</v>
          </cell>
        </row>
        <row r="227">
          <cell r="C227">
            <v>1</v>
          </cell>
          <cell r="D227">
            <v>8.65</v>
          </cell>
        </row>
        <row r="228">
          <cell r="D228">
            <v>0.5</v>
          </cell>
        </row>
        <row r="229">
          <cell r="D229">
            <v>1.0900000000000001</v>
          </cell>
        </row>
        <row r="230">
          <cell r="E230">
            <v>4.71</v>
          </cell>
        </row>
        <row r="232">
          <cell r="C232">
            <v>-6</v>
          </cell>
          <cell r="D232">
            <v>0.25</v>
          </cell>
        </row>
        <row r="233">
          <cell r="D233">
            <v>0.4</v>
          </cell>
        </row>
        <row r="234">
          <cell r="D234">
            <v>1</v>
          </cell>
        </row>
        <row r="235">
          <cell r="E235">
            <v>-0.6</v>
          </cell>
        </row>
        <row r="237">
          <cell r="C237">
            <v>1</v>
          </cell>
          <cell r="D237">
            <v>0.83</v>
          </cell>
        </row>
        <row r="238">
          <cell r="D238">
            <v>0.5</v>
          </cell>
        </row>
        <row r="239">
          <cell r="D239">
            <v>0.95</v>
          </cell>
        </row>
        <row r="240">
          <cell r="E240">
            <v>0.39</v>
          </cell>
        </row>
        <row r="241">
          <cell r="C241">
            <v>1</v>
          </cell>
          <cell r="D241">
            <v>0.83</v>
          </cell>
        </row>
        <row r="242">
          <cell r="D242">
            <v>0.5</v>
          </cell>
        </row>
        <row r="243">
          <cell r="D243">
            <v>1</v>
          </cell>
        </row>
        <row r="244">
          <cell r="E244">
            <v>0.42</v>
          </cell>
        </row>
        <row r="246">
          <cell r="C246">
            <v>-2</v>
          </cell>
          <cell r="D246">
            <v>0.3</v>
          </cell>
        </row>
        <row r="247">
          <cell r="D247">
            <v>0.4</v>
          </cell>
        </row>
        <row r="248">
          <cell r="D248">
            <v>1</v>
          </cell>
        </row>
        <row r="249">
          <cell r="E249">
            <v>-0.24</v>
          </cell>
        </row>
        <row r="251">
          <cell r="C251">
            <v>2</v>
          </cell>
          <cell r="D251">
            <v>4.54</v>
          </cell>
        </row>
        <row r="252">
          <cell r="D252">
            <v>0.5</v>
          </cell>
        </row>
        <row r="253">
          <cell r="D253">
            <v>0.98</v>
          </cell>
        </row>
        <row r="254">
          <cell r="E254">
            <v>4.45</v>
          </cell>
        </row>
        <row r="256">
          <cell r="C256">
            <v>1</v>
          </cell>
          <cell r="D256">
            <v>14.34</v>
          </cell>
        </row>
        <row r="257">
          <cell r="D257">
            <v>0.5</v>
          </cell>
        </row>
        <row r="258">
          <cell r="D258">
            <v>1</v>
          </cell>
        </row>
        <row r="259">
          <cell r="E259">
            <v>7.17</v>
          </cell>
        </row>
        <row r="261">
          <cell r="C261">
            <v>1</v>
          </cell>
          <cell r="D261">
            <v>22.42</v>
          </cell>
        </row>
        <row r="262">
          <cell r="D262">
            <v>0.5</v>
          </cell>
        </row>
        <row r="263">
          <cell r="D263">
            <v>0.92</v>
          </cell>
        </row>
        <row r="264">
          <cell r="E264">
            <v>10.31</v>
          </cell>
        </row>
        <row r="265">
          <cell r="A265" t="str">
            <v>B3.1</v>
          </cell>
          <cell r="E265">
            <v>30.85</v>
          </cell>
        </row>
        <row r="267">
          <cell r="B267" t="str">
            <v>3.2 Above GL</v>
          </cell>
        </row>
        <row r="268">
          <cell r="C268">
            <v>1</v>
          </cell>
          <cell r="D268">
            <v>8.65</v>
          </cell>
        </row>
        <row r="269">
          <cell r="D269">
            <v>0.5</v>
          </cell>
        </row>
        <row r="270">
          <cell r="D270">
            <v>0.22</v>
          </cell>
        </row>
        <row r="271">
          <cell r="E271">
            <v>0.95</v>
          </cell>
        </row>
        <row r="272">
          <cell r="C272">
            <v>1</v>
          </cell>
          <cell r="D272">
            <v>8.65</v>
          </cell>
        </row>
        <row r="273">
          <cell r="D273">
            <v>0.5</v>
          </cell>
        </row>
        <row r="274">
          <cell r="D274">
            <v>0.11</v>
          </cell>
        </row>
        <row r="275">
          <cell r="E275">
            <v>0.48</v>
          </cell>
        </row>
        <row r="276">
          <cell r="C276">
            <v>-6</v>
          </cell>
          <cell r="D276">
            <v>0.25</v>
          </cell>
        </row>
        <row r="277">
          <cell r="D277">
            <v>0.4</v>
          </cell>
        </row>
        <row r="278">
          <cell r="D278">
            <v>0.16500000000000001</v>
          </cell>
        </row>
        <row r="279">
          <cell r="E279">
            <v>-0.1</v>
          </cell>
        </row>
        <row r="281">
          <cell r="C281">
            <v>1</v>
          </cell>
          <cell r="D281">
            <v>0.83</v>
          </cell>
        </row>
        <row r="282">
          <cell r="D282">
            <v>0.5</v>
          </cell>
        </row>
        <row r="283">
          <cell r="D283">
            <v>0.05</v>
          </cell>
        </row>
        <row r="284">
          <cell r="E284">
            <v>0.02</v>
          </cell>
        </row>
        <row r="287">
          <cell r="C287">
            <v>2</v>
          </cell>
          <cell r="D287">
            <v>4.54</v>
          </cell>
        </row>
        <row r="288">
          <cell r="D288">
            <v>0.5</v>
          </cell>
        </row>
        <row r="289">
          <cell r="D289">
            <v>0.02</v>
          </cell>
        </row>
        <row r="290">
          <cell r="E290">
            <v>0.09</v>
          </cell>
        </row>
        <row r="293">
          <cell r="C293">
            <v>1</v>
          </cell>
          <cell r="D293">
            <v>22.42</v>
          </cell>
        </row>
        <row r="294">
          <cell r="D294">
            <v>0.5</v>
          </cell>
        </row>
        <row r="295">
          <cell r="D295">
            <v>0.28000000000000003</v>
          </cell>
        </row>
        <row r="296">
          <cell r="E296">
            <v>3.14</v>
          </cell>
        </row>
        <row r="297">
          <cell r="A297" t="str">
            <v>B3.2</v>
          </cell>
          <cell r="E297">
            <v>4.58</v>
          </cell>
        </row>
        <row r="298">
          <cell r="E298" t="str">
            <v/>
          </cell>
        </row>
      </sheetData>
      <sheetData sheetId="1"/>
      <sheetData sheetId="2"/>
      <sheetData sheetId="3">
        <row r="1">
          <cell r="B1" t="str">
            <v>Final Residence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 A-2 300kp Res. Sup St.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bar. C "/>
      <sheetName val="Block A Rebar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 for above 3rd floo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Structure BC = 20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HS and Lattice purline A-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unal sub r-bar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nalysi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r &amp; St"/>
      <sheetName val="Block Summary"/>
      <sheetName val="Summary 05"/>
      <sheetName val="05 Sub Structure BC = 200"/>
      <sheetName val=" E2 Res (EXC&amp;MAS200kp) "/>
      <sheetName val=" E2 Res TAKOFF(con sub200kp)"/>
      <sheetName val=" TAKE OFF(form sub 200kp)"/>
      <sheetName val="E2 Res TAKE OFF(ref bar 200 kp)"/>
      <sheetName val=" TAKE OFF(con super 300kp)"/>
      <sheetName val=" TAKE OFF(form super 300kp)"/>
      <sheetName val="E2 Res TAKE OFF(ref sup 300 )"/>
      <sheetName val="E-2 Block work"/>
      <sheetName val="E-2 Plate Qty "/>
    </sheetNames>
    <sheetDataSet>
      <sheetData sheetId="0" refreshError="1">
        <row r="7">
          <cell r="H7" t="str">
            <v>Previous Qty</v>
          </cell>
        </row>
        <row r="39">
          <cell r="H39">
            <v>0</v>
          </cell>
        </row>
        <row r="48">
          <cell r="H4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H7" t="str">
            <v>Previous Qty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ST"/>
      <sheetName val="SUPER ST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 A-2 300kp Shop Sup St.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 RB A-2 300kp Shop Sub St.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 Ar &amp; St"/>
      <sheetName val="E-1Justification"/>
      <sheetName val="Pay-Cirteficate"/>
      <sheetName val="08 Summary"/>
      <sheetName val="truss"/>
      <sheetName val=" Latice Purlin "/>
    </sheetNames>
    <sheetDataSet>
      <sheetData sheetId="0" refreshError="1">
        <row r="23">
          <cell r="M23">
            <v>48628.979999999996</v>
          </cell>
        </row>
      </sheetData>
      <sheetData sheetId="1"/>
      <sheetData sheetId="2"/>
      <sheetData sheetId="3">
        <row r="23">
          <cell r="M23">
            <v>48628.979999999996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 E-1 300kp SHOP. Sub St."/>
      <sheetName val="Block Summary"/>
      <sheetName val="Summary"/>
      <sheetName val="Sub Structure BC = 300"/>
      <sheetName val="Ar &amp; St"/>
      <sheetName val="E-1 300kp SHOP. Sub St."/>
      <sheetName val="E-1-300 Kpa"/>
      <sheetName val="masonary data "/>
      <sheetName val="E-1 300kp  Sup St."/>
      <sheetName val="RB E-1 300kp Res. Super St."/>
    </sheetNames>
    <sheetDataSet>
      <sheetData sheetId="0" refreshError="1">
        <row r="4">
          <cell r="D4" t="str">
            <v>Dia</v>
          </cell>
        </row>
        <row r="8">
          <cell r="D8">
            <v>14</v>
          </cell>
        </row>
        <row r="9">
          <cell r="D9">
            <v>8</v>
          </cell>
        </row>
        <row r="10">
          <cell r="D10">
            <v>14</v>
          </cell>
        </row>
        <row r="11">
          <cell r="D11">
            <v>8</v>
          </cell>
        </row>
        <row r="12">
          <cell r="D12">
            <v>12</v>
          </cell>
        </row>
        <row r="13">
          <cell r="D13">
            <v>8</v>
          </cell>
        </row>
        <row r="14">
          <cell r="D14">
            <v>12</v>
          </cell>
        </row>
        <row r="15">
          <cell r="D15">
            <v>8</v>
          </cell>
        </row>
        <row r="18">
          <cell r="D18">
            <v>16</v>
          </cell>
        </row>
        <row r="19">
          <cell r="D19">
            <v>8</v>
          </cell>
        </row>
        <row r="20">
          <cell r="D20">
            <v>20</v>
          </cell>
        </row>
        <row r="21">
          <cell r="D21">
            <v>8</v>
          </cell>
        </row>
        <row r="22">
          <cell r="D22">
            <v>20</v>
          </cell>
        </row>
        <row r="23">
          <cell r="D23">
            <v>8</v>
          </cell>
        </row>
        <row r="24">
          <cell r="D24">
            <v>16</v>
          </cell>
        </row>
        <row r="25">
          <cell r="D25">
            <v>8</v>
          </cell>
        </row>
        <row r="26">
          <cell r="D26">
            <v>16</v>
          </cell>
        </row>
        <row r="27">
          <cell r="D27">
            <v>8</v>
          </cell>
        </row>
        <row r="28">
          <cell r="D28">
            <v>20</v>
          </cell>
        </row>
        <row r="29">
          <cell r="D29">
            <v>8</v>
          </cell>
        </row>
        <row r="30">
          <cell r="D30">
            <v>20</v>
          </cell>
        </row>
        <row r="31">
          <cell r="D31">
            <v>8</v>
          </cell>
        </row>
        <row r="32">
          <cell r="D32">
            <v>16</v>
          </cell>
        </row>
        <row r="33">
          <cell r="D33">
            <v>8</v>
          </cell>
        </row>
        <row r="34">
          <cell r="D34">
            <v>16</v>
          </cell>
        </row>
        <row r="35">
          <cell r="D35">
            <v>8</v>
          </cell>
        </row>
        <row r="36">
          <cell r="D36">
            <v>20</v>
          </cell>
        </row>
        <row r="37">
          <cell r="D37">
            <v>8</v>
          </cell>
        </row>
        <row r="38">
          <cell r="D38">
            <v>20</v>
          </cell>
        </row>
        <row r="39">
          <cell r="D39">
            <v>8</v>
          </cell>
        </row>
        <row r="40">
          <cell r="D40">
            <v>20</v>
          </cell>
        </row>
        <row r="41">
          <cell r="D41">
            <v>8</v>
          </cell>
        </row>
        <row r="42">
          <cell r="D42">
            <v>20</v>
          </cell>
        </row>
        <row r="43">
          <cell r="D43">
            <v>8</v>
          </cell>
        </row>
        <row r="44">
          <cell r="D44">
            <v>20</v>
          </cell>
        </row>
        <row r="45">
          <cell r="D45">
            <v>8</v>
          </cell>
        </row>
        <row r="46">
          <cell r="D46">
            <v>20</v>
          </cell>
        </row>
        <row r="47">
          <cell r="D47">
            <v>8</v>
          </cell>
        </row>
        <row r="48">
          <cell r="D48">
            <v>16</v>
          </cell>
        </row>
        <row r="49">
          <cell r="D49">
            <v>8</v>
          </cell>
        </row>
        <row r="50">
          <cell r="D50">
            <v>16</v>
          </cell>
        </row>
        <row r="51">
          <cell r="D51">
            <v>8</v>
          </cell>
        </row>
        <row r="52">
          <cell r="D52">
            <v>20</v>
          </cell>
        </row>
        <row r="53">
          <cell r="D53">
            <v>8</v>
          </cell>
        </row>
        <row r="54">
          <cell r="D54">
            <v>20</v>
          </cell>
        </row>
        <row r="55">
          <cell r="D55">
            <v>8</v>
          </cell>
        </row>
        <row r="56">
          <cell r="D56">
            <v>16</v>
          </cell>
        </row>
        <row r="57">
          <cell r="D57">
            <v>8</v>
          </cell>
        </row>
        <row r="58">
          <cell r="D58">
            <v>16</v>
          </cell>
        </row>
        <row r="59">
          <cell r="D59">
            <v>8</v>
          </cell>
        </row>
        <row r="60">
          <cell r="D60">
            <v>20</v>
          </cell>
        </row>
        <row r="61">
          <cell r="D61">
            <v>8</v>
          </cell>
        </row>
        <row r="62">
          <cell r="D62">
            <v>20</v>
          </cell>
        </row>
        <row r="63">
          <cell r="D63">
            <v>8</v>
          </cell>
        </row>
        <row r="64">
          <cell r="D64">
            <v>16</v>
          </cell>
        </row>
        <row r="65">
          <cell r="D65">
            <v>8</v>
          </cell>
        </row>
        <row r="68">
          <cell r="D68">
            <v>14</v>
          </cell>
        </row>
        <row r="69">
          <cell r="D69">
            <v>14</v>
          </cell>
        </row>
        <row r="70">
          <cell r="D70">
            <v>12</v>
          </cell>
        </row>
        <row r="71">
          <cell r="D71">
            <v>12</v>
          </cell>
        </row>
        <row r="72">
          <cell r="D72">
            <v>14</v>
          </cell>
        </row>
        <row r="73">
          <cell r="D73">
            <v>8</v>
          </cell>
        </row>
        <row r="74">
          <cell r="D74">
            <v>14</v>
          </cell>
        </row>
        <row r="75">
          <cell r="D75">
            <v>14</v>
          </cell>
        </row>
        <row r="76">
          <cell r="D76">
            <v>12</v>
          </cell>
        </row>
        <row r="77">
          <cell r="D77">
            <v>12</v>
          </cell>
        </row>
        <row r="78">
          <cell r="D78">
            <v>8</v>
          </cell>
        </row>
        <row r="79">
          <cell r="D79">
            <v>14</v>
          </cell>
        </row>
        <row r="80">
          <cell r="D80">
            <v>12</v>
          </cell>
        </row>
        <row r="81">
          <cell r="D81">
            <v>8</v>
          </cell>
        </row>
        <row r="82">
          <cell r="D82">
            <v>14</v>
          </cell>
        </row>
        <row r="83">
          <cell r="D83">
            <v>12</v>
          </cell>
        </row>
        <row r="84">
          <cell r="D84">
            <v>8</v>
          </cell>
        </row>
        <row r="85">
          <cell r="D85">
            <v>14</v>
          </cell>
        </row>
        <row r="86">
          <cell r="D86">
            <v>12</v>
          </cell>
        </row>
        <row r="87">
          <cell r="D87">
            <v>8</v>
          </cell>
        </row>
        <row r="88">
          <cell r="D88">
            <v>14</v>
          </cell>
        </row>
        <row r="89">
          <cell r="D89">
            <v>12</v>
          </cell>
        </row>
        <row r="90">
          <cell r="D90">
            <v>8</v>
          </cell>
        </row>
        <row r="91">
          <cell r="D91">
            <v>14</v>
          </cell>
        </row>
        <row r="92">
          <cell r="D92">
            <v>12</v>
          </cell>
        </row>
        <row r="93">
          <cell r="D93">
            <v>8</v>
          </cell>
        </row>
        <row r="95">
          <cell r="D95">
            <v>6</v>
          </cell>
        </row>
        <row r="96">
          <cell r="D96">
            <v>6</v>
          </cell>
        </row>
        <row r="97">
          <cell r="D97">
            <v>6</v>
          </cell>
        </row>
        <row r="98">
          <cell r="D98">
            <v>6</v>
          </cell>
        </row>
        <row r="99">
          <cell r="D99">
            <v>6</v>
          </cell>
        </row>
        <row r="100">
          <cell r="D100">
            <v>6</v>
          </cell>
        </row>
        <row r="101">
          <cell r="D101">
            <v>6</v>
          </cell>
        </row>
        <row r="102">
          <cell r="D102">
            <v>6</v>
          </cell>
        </row>
        <row r="103">
          <cell r="D103">
            <v>6</v>
          </cell>
        </row>
        <row r="104">
          <cell r="D104">
            <v>6</v>
          </cell>
        </row>
        <row r="105">
          <cell r="D105">
            <v>6</v>
          </cell>
        </row>
        <row r="106">
          <cell r="D106">
            <v>6</v>
          </cell>
        </row>
        <row r="107">
          <cell r="D107">
            <v>6</v>
          </cell>
        </row>
        <row r="108">
          <cell r="D108">
            <v>6</v>
          </cell>
        </row>
        <row r="109">
          <cell r="D109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omon Weldu A2,E1-FevV"/>
      <sheetName val="BEREKET YEMANE-A2,E1-HENOKX"/>
      <sheetName val="SISAY GMARIAM,A2,A2-HENOKX"/>
      <sheetName val="YOKA CONS. A2,E1-YESHITILAX"/>
      <sheetName val="Tesfu Beyen- A2,E1-Fev X"/>
      <sheetName val="Sisay Tedla b.c.- A2,E1-FevX "/>
      <sheetName val="Wendwessen- A2,A1-fevenV "/>
      <sheetName val="Teshale Asrat- E2,E1-YeteshaX"/>
      <sheetName val="Adot con.- A2,E1-YeteshaX"/>
      <sheetName val="Eshetu Yirdaw bc.-A2,E1-TsedeyV"/>
      <sheetName val="Amha Wegayehu- E2,E1-Tsedey"/>
      <sheetName val="Sara B.c.- A2,E1-TsedeyV"/>
      <sheetName val="Seid Abdela-A2,E1-TsedeyV"/>
      <sheetName val="kinfe hailu,e1,a2(dagne)X"/>
      <sheetName val="mathios teshome E1,E2 (dagne)X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 to 08 Ar &amp; St"/>
      <sheetName val="05 Block Summary"/>
      <sheetName val="05 Summary"/>
      <sheetName val="05 Sub Structure BC = 300"/>
      <sheetName val="06 to 08 A-2 300kp Res. Sub St."/>
      <sheetName val="05 RB A-2 300kp Res. Sub St."/>
      <sheetName val="05 A-2 300kp Res. Sup St."/>
      <sheetName val="05 RB A-2 300kp Res. Super St."/>
      <sheetName val="A-2 blcok work Res."/>
      <sheetName val="Structural Steel Works"/>
      <sheetName val="Block C take off"/>
    </sheetNames>
    <sheetDataSet>
      <sheetData sheetId="0" refreshError="1">
        <row r="2">
          <cell r="E2" t="str">
            <v>PROJECT:</v>
          </cell>
        </row>
        <row r="69">
          <cell r="M69">
            <v>6342</v>
          </cell>
        </row>
      </sheetData>
      <sheetData sheetId="1" refreshError="1"/>
      <sheetData sheetId="2">
        <row r="2">
          <cell r="E2" t="str">
            <v>PROJECT:</v>
          </cell>
        </row>
      </sheetData>
      <sheetData sheetId="3">
        <row r="2">
          <cell r="E2" t="str">
            <v>PROJECT:</v>
          </cell>
        </row>
      </sheetData>
      <sheetData sheetId="4" refreshError="1"/>
      <sheetData sheetId="5">
        <row r="2">
          <cell r="E2" t="str">
            <v>PROJECT:</v>
          </cell>
        </row>
      </sheetData>
      <sheetData sheetId="6" refreshError="1"/>
      <sheetData sheetId="7" refreshError="1"/>
      <sheetData sheetId="8">
        <row r="1">
          <cell r="B1" t="str">
            <v>Project: Low Cost Housing Development Project</v>
          </cell>
        </row>
      </sheetData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L -1  sub R-bar for 200Kpa 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s of Quantities"/>
      <sheetName val="Dayworks Bill"/>
      <sheetName val="Summary of Contract"/>
      <sheetName val="specification"/>
      <sheetName val="Sheet1"/>
      <sheetName val="1300"/>
      <sheetName val="MOTOR"/>
      <sheetName val="Sheet4"/>
      <sheetName val="Cash Flow"/>
      <sheetName val="G+4"/>
      <sheetName val="06 to 08 Ar &amp; St"/>
      <sheetName val="자압"/>
      <sheetName val="RB E-1 300kp SHOP. Sub St."/>
      <sheetName val="Design calc"/>
      <sheetName val="Equipment"/>
      <sheetName val="Material"/>
      <sheetName val="Rates"/>
    </sheetNames>
    <sheetDataSet>
      <sheetData sheetId="0" refreshError="1">
        <row r="17">
          <cell r="O17">
            <v>327.05</v>
          </cell>
        </row>
        <row r="30">
          <cell r="O30">
            <v>13065</v>
          </cell>
        </row>
        <row r="89">
          <cell r="O89">
            <v>77233.5</v>
          </cell>
        </row>
        <row r="126">
          <cell r="O126">
            <v>363006.8</v>
          </cell>
        </row>
        <row r="151">
          <cell r="O151">
            <v>11442</v>
          </cell>
        </row>
        <row r="201">
          <cell r="O201">
            <v>11134045</v>
          </cell>
        </row>
      </sheetData>
      <sheetData sheetId="1"/>
      <sheetData sheetId="2" refreshError="1"/>
      <sheetData sheetId="3">
        <row r="17">
          <cell r="O17">
            <v>327.05</v>
          </cell>
        </row>
      </sheetData>
      <sheetData sheetId="4">
        <row r="17">
          <cell r="O17">
            <v>327.05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dows and Door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 Ar &amp; St"/>
      <sheetName val="A-2 blcok work Res."/>
      <sheetName val="05 Sub Structure BC = 300"/>
      <sheetName val="05 RB A-2 300kp Res. Sub St."/>
      <sheetName val="05 Summary"/>
      <sheetName val="05 A-2 300kp Sup S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&amp; St"/>
      <sheetName val="E-1 200kp  Sup St."/>
      <sheetName val="Block Summary"/>
      <sheetName val="Summary"/>
      <sheetName val="Sub Structure BC = 200"/>
      <sheetName val="E-1 200kp Res. Sub St."/>
      <sheetName val="Excavation data"/>
      <sheetName val="E1 trench &amp; masonary "/>
      <sheetName val="RB E-1 200kp Res. Sub St."/>
      <sheetName val="RB E-1 200kp Res. Super St."/>
      <sheetName val="E-1 Block Work Residence"/>
      <sheetName val="Roofing"/>
      <sheetName val="E-1 Plate Qty old drwg"/>
      <sheetName val="Truss"/>
      <sheetName val="Latice Purlin "/>
      <sheetName val="Plastering for Res."/>
      <sheetName val="E-1 Plate Qty NEW DRWG"/>
      <sheetName val="Truss old drwg"/>
      <sheetName val="Truss new drwg"/>
      <sheetName val="Latice Purlin  Old drwg"/>
      <sheetName val=" Latice Pulin new drwg "/>
    </sheetNames>
    <sheetDataSet>
      <sheetData sheetId="0" refreshError="1">
        <row r="46">
          <cell r="M46">
            <v>197069.65000000002</v>
          </cell>
        </row>
      </sheetData>
      <sheetData sheetId="1" refreshError="1">
        <row r="1">
          <cell r="B1" t="str">
            <v>Project: Low Cost Housing Development Project</v>
          </cell>
        </row>
        <row r="2">
          <cell r="B2" t="str">
            <v>Location: Jemmo II</v>
          </cell>
        </row>
        <row r="3">
          <cell r="B3" t="str">
            <v>Client: Nifasilk Lafto Sub-City</v>
          </cell>
        </row>
        <row r="4">
          <cell r="B4" t="str">
            <v>Contractor: BEHAILU YESEGATE B.C</v>
          </cell>
        </row>
        <row r="5">
          <cell r="B5" t="str">
            <v>Consultant: MGM Consult PLC</v>
          </cell>
        </row>
        <row r="6">
          <cell r="A6" t="str">
            <v>Code</v>
          </cell>
          <cell r="B6" t="str">
            <v>Timizing</v>
          </cell>
          <cell r="E6" t="str">
            <v>Dimension</v>
          </cell>
          <cell r="F6" t="str">
            <v>Qty</v>
          </cell>
        </row>
        <row r="13">
          <cell r="B13">
            <v>1</v>
          </cell>
          <cell r="C13">
            <v>1</v>
          </cell>
          <cell r="D13">
            <v>18</v>
          </cell>
          <cell r="E13">
            <v>0.25</v>
          </cell>
        </row>
        <row r="14">
          <cell r="E14">
            <v>0.4</v>
          </cell>
        </row>
        <row r="15">
          <cell r="E15">
            <v>2.4</v>
          </cell>
        </row>
        <row r="16">
          <cell r="F16">
            <v>4.32</v>
          </cell>
        </row>
        <row r="17">
          <cell r="B17">
            <v>1</v>
          </cell>
          <cell r="C17">
            <v>1</v>
          </cell>
          <cell r="D17">
            <v>6</v>
          </cell>
          <cell r="E17">
            <v>0.3</v>
          </cell>
        </row>
        <row r="18">
          <cell r="E18">
            <v>0.4</v>
          </cell>
        </row>
        <row r="19">
          <cell r="E19">
            <v>2.4</v>
          </cell>
        </row>
        <row r="20">
          <cell r="F20">
            <v>1.73</v>
          </cell>
        </row>
        <row r="22">
          <cell r="B22">
            <v>1</v>
          </cell>
          <cell r="C22">
            <v>3</v>
          </cell>
          <cell r="D22">
            <v>24</v>
          </cell>
          <cell r="E22">
            <v>0.25</v>
          </cell>
        </row>
        <row r="23">
          <cell r="E23">
            <v>0.4</v>
          </cell>
        </row>
        <row r="24">
          <cell r="E24">
            <v>2.4</v>
          </cell>
        </row>
        <row r="25">
          <cell r="F25">
            <v>17.28</v>
          </cell>
        </row>
        <row r="27">
          <cell r="B27">
            <v>1</v>
          </cell>
          <cell r="C27">
            <v>1</v>
          </cell>
          <cell r="D27">
            <v>24</v>
          </cell>
          <cell r="E27">
            <v>0.25</v>
          </cell>
        </row>
        <row r="28">
          <cell r="E28">
            <v>0.4</v>
          </cell>
        </row>
        <row r="29">
          <cell r="E29">
            <v>2.58</v>
          </cell>
        </row>
        <row r="30">
          <cell r="F30">
            <v>6.19</v>
          </cell>
        </row>
        <row r="31">
          <cell r="A31" t="str">
            <v>C1.1a</v>
          </cell>
          <cell r="F31">
            <v>29.520000000000003</v>
          </cell>
        </row>
        <row r="35">
          <cell r="B35">
            <v>1</v>
          </cell>
          <cell r="C35">
            <v>4</v>
          </cell>
          <cell r="D35">
            <v>4</v>
          </cell>
          <cell r="E35">
            <v>8.1999999999999993</v>
          </cell>
        </row>
        <row r="36">
          <cell r="E36">
            <v>0.2</v>
          </cell>
        </row>
        <row r="37">
          <cell r="E37">
            <v>0.48</v>
          </cell>
        </row>
        <row r="38">
          <cell r="F38">
            <v>12.6</v>
          </cell>
        </row>
        <row r="39">
          <cell r="B39">
            <v>1</v>
          </cell>
          <cell r="C39">
            <v>4</v>
          </cell>
          <cell r="D39">
            <v>4</v>
          </cell>
          <cell r="E39">
            <v>9.5300000000000011</v>
          </cell>
        </row>
        <row r="40">
          <cell r="E40">
            <v>0.2</v>
          </cell>
        </row>
        <row r="41">
          <cell r="E41">
            <v>0.48</v>
          </cell>
        </row>
        <row r="42">
          <cell r="F42">
            <v>14.64</v>
          </cell>
        </row>
        <row r="43">
          <cell r="B43">
            <v>1</v>
          </cell>
          <cell r="C43">
            <v>4</v>
          </cell>
          <cell r="D43">
            <v>2</v>
          </cell>
          <cell r="E43">
            <v>30.520000000000003</v>
          </cell>
        </row>
        <row r="44">
          <cell r="E44">
            <v>0.2</v>
          </cell>
        </row>
        <row r="45">
          <cell r="E45">
            <v>0.48</v>
          </cell>
        </row>
        <row r="46">
          <cell r="F46">
            <v>23.44</v>
          </cell>
        </row>
        <row r="47">
          <cell r="B47">
            <v>1</v>
          </cell>
          <cell r="C47">
            <v>4</v>
          </cell>
          <cell r="D47">
            <v>2</v>
          </cell>
          <cell r="E47">
            <v>3.84</v>
          </cell>
        </row>
        <row r="48">
          <cell r="E48">
            <v>0.2</v>
          </cell>
        </row>
        <row r="49">
          <cell r="E49">
            <v>0.48</v>
          </cell>
        </row>
        <row r="50">
          <cell r="F50">
            <v>2.95</v>
          </cell>
        </row>
        <row r="51">
          <cell r="B51">
            <v>1</v>
          </cell>
          <cell r="C51">
            <v>4</v>
          </cell>
          <cell r="D51">
            <v>1</v>
          </cell>
          <cell r="E51">
            <v>9.6999999999999993</v>
          </cell>
        </row>
        <row r="52">
          <cell r="E52">
            <v>0.2</v>
          </cell>
        </row>
        <row r="53">
          <cell r="E53">
            <v>0.48</v>
          </cell>
        </row>
        <row r="54">
          <cell r="F54">
            <v>3.72</v>
          </cell>
        </row>
        <row r="55">
          <cell r="B55">
            <v>1</v>
          </cell>
          <cell r="C55">
            <v>4</v>
          </cell>
          <cell r="D55">
            <v>1</v>
          </cell>
          <cell r="E55">
            <v>3.79</v>
          </cell>
        </row>
        <row r="56">
          <cell r="E56">
            <v>0.2</v>
          </cell>
        </row>
        <row r="57">
          <cell r="E57">
            <v>0.4</v>
          </cell>
        </row>
        <row r="58">
          <cell r="F58">
            <v>1.21</v>
          </cell>
        </row>
        <row r="60">
          <cell r="B60">
            <v>1</v>
          </cell>
          <cell r="C60">
            <v>1</v>
          </cell>
          <cell r="D60">
            <v>18</v>
          </cell>
          <cell r="E60">
            <v>0.25</v>
          </cell>
        </row>
        <row r="61">
          <cell r="E61">
            <v>0.4</v>
          </cell>
        </row>
        <row r="62">
          <cell r="E62">
            <v>0.48</v>
          </cell>
        </row>
        <row r="63">
          <cell r="F63">
            <v>0.86</v>
          </cell>
        </row>
        <row r="64">
          <cell r="B64">
            <v>1</v>
          </cell>
          <cell r="C64">
            <v>1</v>
          </cell>
          <cell r="D64">
            <v>6</v>
          </cell>
          <cell r="E64">
            <v>0.3</v>
          </cell>
        </row>
        <row r="65">
          <cell r="E65">
            <v>0.4</v>
          </cell>
        </row>
        <row r="66">
          <cell r="E66">
            <v>0.48</v>
          </cell>
        </row>
        <row r="67">
          <cell r="F67">
            <v>0.35</v>
          </cell>
        </row>
        <row r="69">
          <cell r="B69">
            <v>1</v>
          </cell>
          <cell r="C69">
            <v>3</v>
          </cell>
          <cell r="D69">
            <v>24</v>
          </cell>
          <cell r="E69">
            <v>0.25</v>
          </cell>
        </row>
        <row r="70">
          <cell r="E70">
            <v>0.4</v>
          </cell>
        </row>
        <row r="71">
          <cell r="E71">
            <v>0.48</v>
          </cell>
        </row>
        <row r="72">
          <cell r="F72">
            <v>3.46</v>
          </cell>
        </row>
        <row r="74">
          <cell r="B74">
            <v>1</v>
          </cell>
          <cell r="C74">
            <v>1</v>
          </cell>
          <cell r="D74">
            <v>4</v>
          </cell>
          <cell r="E74">
            <v>8.1999999999999993</v>
          </cell>
        </row>
        <row r="75">
          <cell r="E75">
            <v>0.2</v>
          </cell>
        </row>
        <row r="76">
          <cell r="E76">
            <v>0.3</v>
          </cell>
        </row>
        <row r="77">
          <cell r="F77">
            <v>1.97</v>
          </cell>
        </row>
        <row r="78">
          <cell r="B78">
            <v>1</v>
          </cell>
          <cell r="C78">
            <v>1</v>
          </cell>
          <cell r="D78">
            <v>4</v>
          </cell>
          <cell r="E78">
            <v>9.5300000000000011</v>
          </cell>
        </row>
        <row r="79">
          <cell r="E79">
            <v>0.2</v>
          </cell>
        </row>
        <row r="80">
          <cell r="E80">
            <v>0.3</v>
          </cell>
        </row>
        <row r="81">
          <cell r="F81">
            <v>2.29</v>
          </cell>
        </row>
        <row r="82">
          <cell r="B82">
            <v>1</v>
          </cell>
          <cell r="C82">
            <v>1</v>
          </cell>
          <cell r="D82">
            <v>2</v>
          </cell>
          <cell r="E82">
            <v>5</v>
          </cell>
        </row>
        <row r="83">
          <cell r="E83">
            <v>0.2</v>
          </cell>
        </row>
        <row r="84">
          <cell r="E84">
            <v>0.3</v>
          </cell>
        </row>
        <row r="85">
          <cell r="F85">
            <v>0.6</v>
          </cell>
        </row>
        <row r="86">
          <cell r="B86">
            <v>1</v>
          </cell>
          <cell r="C86">
            <v>1</v>
          </cell>
          <cell r="D86">
            <v>1</v>
          </cell>
          <cell r="E86">
            <v>9.6999999999999993</v>
          </cell>
        </row>
        <row r="87">
          <cell r="E87">
            <v>0.2</v>
          </cell>
        </row>
        <row r="88">
          <cell r="E88">
            <v>0.3</v>
          </cell>
        </row>
        <row r="89">
          <cell r="F89">
            <v>0.57999999999999996</v>
          </cell>
        </row>
        <row r="90">
          <cell r="B90">
            <v>1</v>
          </cell>
          <cell r="C90">
            <v>1</v>
          </cell>
          <cell r="D90">
            <v>1</v>
          </cell>
          <cell r="E90">
            <v>20.92</v>
          </cell>
        </row>
        <row r="91">
          <cell r="E91">
            <v>0.2</v>
          </cell>
        </row>
        <row r="92">
          <cell r="E92">
            <v>0.3</v>
          </cell>
        </row>
        <row r="93">
          <cell r="F93">
            <v>1.26</v>
          </cell>
        </row>
        <row r="94">
          <cell r="B94">
            <v>1</v>
          </cell>
          <cell r="C94">
            <v>1</v>
          </cell>
          <cell r="D94">
            <v>1</v>
          </cell>
          <cell r="E94">
            <v>3.84</v>
          </cell>
        </row>
        <row r="95">
          <cell r="E95">
            <v>0.2</v>
          </cell>
        </row>
        <row r="96">
          <cell r="E96">
            <v>0.3</v>
          </cell>
        </row>
        <row r="98">
          <cell r="B98">
            <v>1</v>
          </cell>
          <cell r="C98">
            <v>1</v>
          </cell>
          <cell r="D98">
            <v>1</v>
          </cell>
          <cell r="E98">
            <v>9.6</v>
          </cell>
        </row>
        <row r="99">
          <cell r="E99">
            <v>0.2</v>
          </cell>
        </row>
        <row r="100">
          <cell r="E100">
            <v>0.3</v>
          </cell>
        </row>
        <row r="101">
          <cell r="F101">
            <v>0.57999999999999996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17.38</v>
          </cell>
        </row>
        <row r="103">
          <cell r="E103">
            <v>0.2</v>
          </cell>
        </row>
        <row r="104">
          <cell r="E104">
            <v>0.3</v>
          </cell>
        </row>
        <row r="105">
          <cell r="F105">
            <v>1.04</v>
          </cell>
        </row>
        <row r="106">
          <cell r="B106">
            <v>1</v>
          </cell>
          <cell r="C106">
            <v>1</v>
          </cell>
          <cell r="D106">
            <v>1</v>
          </cell>
          <cell r="E106">
            <v>30.520000000000003</v>
          </cell>
        </row>
        <row r="107">
          <cell r="E107">
            <v>0.2</v>
          </cell>
        </row>
        <row r="108">
          <cell r="E108">
            <v>0.3</v>
          </cell>
        </row>
        <row r="109">
          <cell r="F109">
            <v>1.83</v>
          </cell>
        </row>
        <row r="111">
          <cell r="B111">
            <v>1</v>
          </cell>
          <cell r="C111">
            <v>1</v>
          </cell>
          <cell r="D111">
            <v>24</v>
          </cell>
          <cell r="E111">
            <v>0.25</v>
          </cell>
        </row>
        <row r="112">
          <cell r="E112">
            <v>0.4</v>
          </cell>
        </row>
        <row r="113">
          <cell r="E113">
            <v>0.3</v>
          </cell>
        </row>
        <row r="114">
          <cell r="F114">
            <v>0.72</v>
          </cell>
        </row>
        <row r="115">
          <cell r="A115" t="str">
            <v>C1.1b</v>
          </cell>
          <cell r="F115">
            <v>74.099999999999994</v>
          </cell>
        </row>
        <row r="117">
          <cell r="B117">
            <v>1</v>
          </cell>
          <cell r="C117">
            <v>1</v>
          </cell>
          <cell r="D117">
            <v>1</v>
          </cell>
          <cell r="E117">
            <v>2.8795000000000002</v>
          </cell>
        </row>
        <row r="118">
          <cell r="E118">
            <v>1.35</v>
          </cell>
        </row>
        <row r="119">
          <cell r="E119">
            <v>0.15</v>
          </cell>
        </row>
        <row r="120">
          <cell r="F120">
            <v>0.57999999999999996</v>
          </cell>
        </row>
        <row r="121">
          <cell r="B121">
            <v>1</v>
          </cell>
          <cell r="C121">
            <v>1</v>
          </cell>
          <cell r="D121">
            <v>4</v>
          </cell>
          <cell r="E121">
            <v>3.1139999999999999</v>
          </cell>
        </row>
        <row r="122">
          <cell r="E122">
            <v>1.35</v>
          </cell>
        </row>
        <row r="123">
          <cell r="E123">
            <v>0.15</v>
          </cell>
        </row>
        <row r="124">
          <cell r="F124">
            <v>2.52</v>
          </cell>
        </row>
        <row r="125">
          <cell r="B125">
            <v>1</v>
          </cell>
          <cell r="C125">
            <v>1</v>
          </cell>
          <cell r="D125">
            <v>3</v>
          </cell>
          <cell r="E125">
            <v>3.044</v>
          </cell>
        </row>
        <row r="126">
          <cell r="E126">
            <v>1.35</v>
          </cell>
        </row>
        <row r="127">
          <cell r="E127">
            <v>0.15</v>
          </cell>
        </row>
        <row r="128">
          <cell r="F128">
            <v>1.85</v>
          </cell>
        </row>
        <row r="129">
          <cell r="B129">
            <v>1</v>
          </cell>
          <cell r="C129">
            <v>9</v>
          </cell>
          <cell r="D129">
            <v>8</v>
          </cell>
          <cell r="E129">
            <v>0.3</v>
          </cell>
        </row>
        <row r="130">
          <cell r="E130">
            <v>1.35</v>
          </cell>
        </row>
        <row r="131">
          <cell r="E131">
            <v>0.16</v>
          </cell>
        </row>
        <row r="132">
          <cell r="E132">
            <v>0.5</v>
          </cell>
        </row>
        <row r="133">
          <cell r="F133">
            <v>2.33</v>
          </cell>
        </row>
        <row r="134">
          <cell r="B134">
            <v>1</v>
          </cell>
          <cell r="C134">
            <v>1</v>
          </cell>
          <cell r="D134">
            <v>4</v>
          </cell>
          <cell r="E134">
            <v>3.84</v>
          </cell>
        </row>
        <row r="135">
          <cell r="E135">
            <v>0.81499999999999995</v>
          </cell>
        </row>
        <row r="136">
          <cell r="E136">
            <v>0.15</v>
          </cell>
        </row>
        <row r="137">
          <cell r="F137">
            <v>1.88</v>
          </cell>
        </row>
        <row r="138">
          <cell r="B138">
            <v>1</v>
          </cell>
          <cell r="C138">
            <v>1</v>
          </cell>
          <cell r="D138">
            <v>4</v>
          </cell>
          <cell r="E138">
            <v>3.84</v>
          </cell>
        </row>
        <row r="139">
          <cell r="E139">
            <v>0.32350000000000001</v>
          </cell>
        </row>
        <row r="140">
          <cell r="E140">
            <v>0.15</v>
          </cell>
        </row>
        <row r="141">
          <cell r="F141">
            <v>0.75</v>
          </cell>
        </row>
        <row r="142">
          <cell r="B142">
            <v>1</v>
          </cell>
          <cell r="C142">
            <v>1</v>
          </cell>
          <cell r="D142">
            <v>3</v>
          </cell>
          <cell r="E142">
            <v>2.4900000000000002</v>
          </cell>
          <cell r="F142" t="str">
            <v/>
          </cell>
        </row>
        <row r="143">
          <cell r="E143">
            <v>0.39349999999999996</v>
          </cell>
        </row>
        <row r="144">
          <cell r="E144">
            <v>0.15</v>
          </cell>
        </row>
        <row r="145">
          <cell r="F145">
            <v>0.44</v>
          </cell>
        </row>
        <row r="146">
          <cell r="A146" t="str">
            <v>C1.1c</v>
          </cell>
          <cell r="F146">
            <v>10.35</v>
          </cell>
        </row>
        <row r="149">
          <cell r="B149">
            <v>1</v>
          </cell>
          <cell r="C149">
            <v>4</v>
          </cell>
          <cell r="D149">
            <v>26</v>
          </cell>
          <cell r="E149">
            <v>0.51</v>
          </cell>
        </row>
        <row r="150">
          <cell r="E150">
            <v>0.2</v>
          </cell>
        </row>
        <row r="151">
          <cell r="E151">
            <v>0.22</v>
          </cell>
        </row>
        <row r="152">
          <cell r="F152">
            <v>2.33</v>
          </cell>
        </row>
        <row r="153">
          <cell r="B153">
            <v>1</v>
          </cell>
          <cell r="C153">
            <v>4</v>
          </cell>
          <cell r="D153">
            <v>14</v>
          </cell>
          <cell r="E153">
            <v>0.25</v>
          </cell>
        </row>
        <row r="154">
          <cell r="E154">
            <v>0.2</v>
          </cell>
        </row>
        <row r="155">
          <cell r="E155">
            <v>0.22</v>
          </cell>
        </row>
        <row r="156">
          <cell r="F156">
            <v>0.62</v>
          </cell>
        </row>
        <row r="157">
          <cell r="A157" t="str">
            <v>C1.1d</v>
          </cell>
          <cell r="F157">
            <v>2.95</v>
          </cell>
        </row>
        <row r="160">
          <cell r="B160">
            <v>4</v>
          </cell>
          <cell r="C160">
            <v>1</v>
          </cell>
          <cell r="D160">
            <v>1</v>
          </cell>
          <cell r="E160">
            <v>2.2200000000000002</v>
          </cell>
        </row>
        <row r="161">
          <cell r="E161">
            <v>1.7549999999999999</v>
          </cell>
        </row>
        <row r="162">
          <cell r="E162">
            <v>0.06</v>
          </cell>
        </row>
        <row r="163">
          <cell r="F163">
            <v>0.94</v>
          </cell>
        </row>
        <row r="164">
          <cell r="B164">
            <v>4</v>
          </cell>
          <cell r="C164">
            <v>1</v>
          </cell>
          <cell r="D164">
            <v>1</v>
          </cell>
          <cell r="E164">
            <v>1.8149999999999999</v>
          </cell>
        </row>
        <row r="165">
          <cell r="E165">
            <v>1.37</v>
          </cell>
        </row>
        <row r="166">
          <cell r="E166">
            <v>0.06</v>
          </cell>
        </row>
        <row r="167">
          <cell r="F167">
            <v>0.6</v>
          </cell>
        </row>
        <row r="168">
          <cell r="B168">
            <v>4</v>
          </cell>
          <cell r="C168">
            <v>1</v>
          </cell>
          <cell r="D168">
            <v>2</v>
          </cell>
          <cell r="E168">
            <v>2.125</v>
          </cell>
        </row>
        <row r="169">
          <cell r="E169">
            <v>1.61</v>
          </cell>
        </row>
        <row r="170">
          <cell r="E170">
            <v>0.06</v>
          </cell>
        </row>
        <row r="171">
          <cell r="F171">
            <v>1.64</v>
          </cell>
        </row>
        <row r="172">
          <cell r="B172">
            <v>4</v>
          </cell>
          <cell r="C172">
            <v>1</v>
          </cell>
          <cell r="D172">
            <v>1</v>
          </cell>
          <cell r="E172">
            <v>1.61</v>
          </cell>
        </row>
        <row r="173">
          <cell r="E173">
            <v>2.2000000000000002</v>
          </cell>
        </row>
        <row r="174">
          <cell r="E174">
            <v>0.06</v>
          </cell>
        </row>
        <row r="175">
          <cell r="F175">
            <v>0.85</v>
          </cell>
        </row>
        <row r="176">
          <cell r="B176">
            <v>4</v>
          </cell>
          <cell r="C176">
            <v>1</v>
          </cell>
          <cell r="D176">
            <v>1</v>
          </cell>
          <cell r="E176">
            <v>1.41</v>
          </cell>
        </row>
        <row r="177">
          <cell r="E177">
            <v>1.8</v>
          </cell>
        </row>
        <row r="178">
          <cell r="E178">
            <v>0.06</v>
          </cell>
        </row>
        <row r="179">
          <cell r="F179">
            <v>0.61</v>
          </cell>
        </row>
        <row r="180">
          <cell r="A180" t="str">
            <v>C1.1e</v>
          </cell>
          <cell r="F180">
            <v>4.6399999999999997</v>
          </cell>
        </row>
        <row r="183">
          <cell r="B183">
            <v>1</v>
          </cell>
          <cell r="C183">
            <v>1</v>
          </cell>
          <cell r="D183">
            <v>2</v>
          </cell>
          <cell r="E183">
            <v>4.8499999999999996</v>
          </cell>
        </row>
        <row r="184">
          <cell r="E184">
            <v>9</v>
          </cell>
        </row>
        <row r="185">
          <cell r="F185">
            <v>87.3</v>
          </cell>
        </row>
        <row r="186">
          <cell r="B186">
            <v>1</v>
          </cell>
          <cell r="C186">
            <v>1</v>
          </cell>
          <cell r="D186">
            <v>2</v>
          </cell>
          <cell r="E186">
            <v>4.8499999999999996</v>
          </cell>
        </row>
        <row r="187">
          <cell r="E187">
            <v>10.130000000000001</v>
          </cell>
        </row>
        <row r="188">
          <cell r="F188">
            <v>98.26</v>
          </cell>
        </row>
        <row r="189">
          <cell r="B189">
            <v>1</v>
          </cell>
          <cell r="C189">
            <v>1</v>
          </cell>
          <cell r="D189">
            <v>2</v>
          </cell>
          <cell r="E189">
            <v>3.84</v>
          </cell>
        </row>
        <row r="190">
          <cell r="E190">
            <v>9</v>
          </cell>
        </row>
        <row r="191">
          <cell r="F191">
            <v>69.12</v>
          </cell>
        </row>
        <row r="192">
          <cell r="B192">
            <v>1</v>
          </cell>
          <cell r="C192">
            <v>1</v>
          </cell>
          <cell r="D192">
            <v>1</v>
          </cell>
          <cell r="E192">
            <v>3.84</v>
          </cell>
        </row>
        <row r="193">
          <cell r="E193">
            <v>4.51</v>
          </cell>
        </row>
        <row r="194">
          <cell r="F194">
            <v>17.32</v>
          </cell>
        </row>
        <row r="195">
          <cell r="F195">
            <v>272</v>
          </cell>
        </row>
        <row r="197">
          <cell r="B197">
            <v>1</v>
          </cell>
          <cell r="C197">
            <v>1</v>
          </cell>
          <cell r="D197">
            <v>1</v>
          </cell>
          <cell r="E197">
            <v>272</v>
          </cell>
          <cell r="F197">
            <v>272</v>
          </cell>
        </row>
        <row r="198">
          <cell r="A198" t="str">
            <v>C1.2a</v>
          </cell>
          <cell r="F198">
            <v>272</v>
          </cell>
        </row>
        <row r="200">
          <cell r="B200">
            <v>1</v>
          </cell>
          <cell r="C200">
            <v>1</v>
          </cell>
          <cell r="D200">
            <v>1</v>
          </cell>
          <cell r="E200">
            <v>272</v>
          </cell>
          <cell r="F200">
            <v>272</v>
          </cell>
        </row>
        <row r="201">
          <cell r="A201" t="str">
            <v>C1.2b</v>
          </cell>
          <cell r="F201">
            <v>272</v>
          </cell>
        </row>
        <row r="203">
          <cell r="B203">
            <v>1</v>
          </cell>
          <cell r="C203">
            <v>1</v>
          </cell>
          <cell r="D203">
            <v>1</v>
          </cell>
          <cell r="E203">
            <v>272</v>
          </cell>
          <cell r="F203">
            <v>272</v>
          </cell>
        </row>
        <row r="204">
          <cell r="A204" t="str">
            <v>C1.2c</v>
          </cell>
          <cell r="F204">
            <v>272</v>
          </cell>
        </row>
        <row r="206">
          <cell r="B206">
            <v>1</v>
          </cell>
          <cell r="C206">
            <v>1</v>
          </cell>
          <cell r="D206">
            <v>1</v>
          </cell>
          <cell r="E206">
            <v>272</v>
          </cell>
          <cell r="F206">
            <v>272</v>
          </cell>
        </row>
        <row r="207">
          <cell r="A207" t="str">
            <v>C1.2d</v>
          </cell>
          <cell r="F207">
            <v>272</v>
          </cell>
        </row>
        <row r="211">
          <cell r="B211">
            <v>1</v>
          </cell>
          <cell r="C211">
            <v>1</v>
          </cell>
          <cell r="D211">
            <v>4</v>
          </cell>
          <cell r="E211">
            <v>58</v>
          </cell>
        </row>
        <row r="212">
          <cell r="A212" t="str">
            <v>C1.2e</v>
          </cell>
          <cell r="F212">
            <v>232</v>
          </cell>
        </row>
        <row r="215">
          <cell r="B215">
            <v>1</v>
          </cell>
          <cell r="C215">
            <v>1</v>
          </cell>
          <cell r="D215">
            <v>4</v>
          </cell>
          <cell r="E215">
            <v>34</v>
          </cell>
        </row>
        <row r="216">
          <cell r="A216" t="str">
            <v>C1.2f</v>
          </cell>
          <cell r="F216">
            <v>136</v>
          </cell>
        </row>
        <row r="221">
          <cell r="B221">
            <v>1</v>
          </cell>
          <cell r="C221">
            <v>1</v>
          </cell>
          <cell r="D221">
            <v>18</v>
          </cell>
          <cell r="E221">
            <v>1.3</v>
          </cell>
        </row>
        <row r="222">
          <cell r="E222">
            <v>2.4</v>
          </cell>
        </row>
        <row r="223">
          <cell r="F223">
            <v>56.16</v>
          </cell>
        </row>
        <row r="224">
          <cell r="B224">
            <v>1</v>
          </cell>
          <cell r="C224">
            <v>1</v>
          </cell>
          <cell r="D224">
            <v>6</v>
          </cell>
          <cell r="E224">
            <v>1.4</v>
          </cell>
        </row>
        <row r="225">
          <cell r="E225">
            <v>2.4</v>
          </cell>
        </row>
        <row r="226">
          <cell r="F226">
            <v>20.16</v>
          </cell>
        </row>
        <row r="228">
          <cell r="B228">
            <v>1</v>
          </cell>
          <cell r="C228">
            <v>3</v>
          </cell>
          <cell r="D228">
            <v>24</v>
          </cell>
          <cell r="E228">
            <v>1.3</v>
          </cell>
        </row>
        <row r="229">
          <cell r="E229">
            <v>2.4</v>
          </cell>
        </row>
        <row r="230">
          <cell r="F230">
            <v>224.64</v>
          </cell>
        </row>
        <row r="232">
          <cell r="B232">
            <v>1</v>
          </cell>
          <cell r="C232">
            <v>1</v>
          </cell>
          <cell r="D232">
            <v>24</v>
          </cell>
          <cell r="E232">
            <v>1.3</v>
          </cell>
        </row>
        <row r="233">
          <cell r="E233">
            <v>2.58</v>
          </cell>
        </row>
        <row r="234">
          <cell r="F234">
            <v>80.5</v>
          </cell>
        </row>
        <row r="235">
          <cell r="A235" t="str">
            <v>C1.3a</v>
          </cell>
          <cell r="F235">
            <v>381.46</v>
          </cell>
        </row>
        <row r="240">
          <cell r="B240">
            <v>1</v>
          </cell>
          <cell r="C240">
            <v>4</v>
          </cell>
          <cell r="D240">
            <v>2</v>
          </cell>
          <cell r="E240">
            <v>9.4</v>
          </cell>
        </row>
        <row r="241">
          <cell r="E241">
            <v>0.48</v>
          </cell>
        </row>
        <row r="242">
          <cell r="F242">
            <v>36.1</v>
          </cell>
        </row>
        <row r="243">
          <cell r="B243">
            <v>1</v>
          </cell>
          <cell r="C243">
            <v>4</v>
          </cell>
          <cell r="D243">
            <v>2</v>
          </cell>
          <cell r="E243">
            <v>32.520000000000003</v>
          </cell>
        </row>
        <row r="244">
          <cell r="E244">
            <v>0.48</v>
          </cell>
        </row>
        <row r="245">
          <cell r="F245">
            <v>124.88</v>
          </cell>
        </row>
        <row r="246">
          <cell r="B246">
            <v>1</v>
          </cell>
          <cell r="C246">
            <v>4</v>
          </cell>
          <cell r="D246">
            <v>4</v>
          </cell>
          <cell r="E246">
            <v>1.33</v>
          </cell>
        </row>
        <row r="247">
          <cell r="E247">
            <v>0.48</v>
          </cell>
        </row>
        <row r="248">
          <cell r="F248">
            <v>10.210000000000001</v>
          </cell>
        </row>
        <row r="249">
          <cell r="B249">
            <v>1</v>
          </cell>
          <cell r="C249">
            <v>4</v>
          </cell>
          <cell r="D249">
            <v>1</v>
          </cell>
          <cell r="E249">
            <v>3.84</v>
          </cell>
        </row>
        <row r="250">
          <cell r="E250">
            <v>0.48</v>
          </cell>
        </row>
        <row r="251">
          <cell r="F251">
            <v>7.37</v>
          </cell>
        </row>
        <row r="252">
          <cell r="B252">
            <v>1</v>
          </cell>
          <cell r="C252">
            <v>4</v>
          </cell>
          <cell r="D252">
            <v>2</v>
          </cell>
          <cell r="E252">
            <v>4.0999999999999996</v>
          </cell>
        </row>
        <row r="253">
          <cell r="E253">
            <v>0.48</v>
          </cell>
        </row>
        <row r="254">
          <cell r="F254">
            <v>15.74</v>
          </cell>
        </row>
        <row r="256">
          <cell r="B256">
            <v>1</v>
          </cell>
          <cell r="C256">
            <v>4</v>
          </cell>
          <cell r="D256">
            <v>8</v>
          </cell>
          <cell r="E256">
            <v>9</v>
          </cell>
        </row>
        <row r="257">
          <cell r="E257">
            <v>0.2</v>
          </cell>
        </row>
        <row r="258">
          <cell r="F258">
            <v>57.6</v>
          </cell>
        </row>
        <row r="259">
          <cell r="B259">
            <v>1</v>
          </cell>
          <cell r="C259">
            <v>4</v>
          </cell>
          <cell r="D259">
            <v>4</v>
          </cell>
          <cell r="E259">
            <v>10.130000000000001</v>
          </cell>
        </row>
        <row r="260">
          <cell r="E260">
            <v>0.2</v>
          </cell>
        </row>
        <row r="261">
          <cell r="F261">
            <v>32.42</v>
          </cell>
        </row>
        <row r="262">
          <cell r="B262">
            <v>1</v>
          </cell>
          <cell r="C262">
            <v>4</v>
          </cell>
          <cell r="D262">
            <v>2</v>
          </cell>
          <cell r="E262">
            <v>4.5</v>
          </cell>
        </row>
        <row r="263">
          <cell r="E263">
            <v>0.2</v>
          </cell>
        </row>
        <row r="264">
          <cell r="F264">
            <v>7.2</v>
          </cell>
        </row>
        <row r="265">
          <cell r="B265">
            <v>1</v>
          </cell>
          <cell r="C265">
            <v>4</v>
          </cell>
          <cell r="D265">
            <v>1</v>
          </cell>
          <cell r="E265">
            <v>9.6999999999999993</v>
          </cell>
        </row>
        <row r="266">
          <cell r="E266">
            <v>0.2</v>
          </cell>
        </row>
        <row r="267">
          <cell r="F267">
            <v>7.76</v>
          </cell>
        </row>
        <row r="268">
          <cell r="B268">
            <v>1</v>
          </cell>
          <cell r="C268">
            <v>4</v>
          </cell>
          <cell r="D268">
            <v>1</v>
          </cell>
          <cell r="E268">
            <v>40.620000000000005</v>
          </cell>
        </row>
        <row r="269">
          <cell r="E269">
            <v>0.2</v>
          </cell>
        </row>
        <row r="270">
          <cell r="F270">
            <v>32.5</v>
          </cell>
        </row>
        <row r="271">
          <cell r="B271">
            <v>1</v>
          </cell>
          <cell r="C271">
            <v>4</v>
          </cell>
          <cell r="D271">
            <v>2</v>
          </cell>
          <cell r="E271">
            <v>3.84</v>
          </cell>
        </row>
        <row r="272">
          <cell r="E272">
            <v>0.2</v>
          </cell>
        </row>
        <row r="273">
          <cell r="F273">
            <v>6.14</v>
          </cell>
        </row>
        <row r="274">
          <cell r="B274">
            <v>1</v>
          </cell>
          <cell r="C274">
            <v>3</v>
          </cell>
          <cell r="D274">
            <v>1</v>
          </cell>
          <cell r="E274">
            <v>1.35</v>
          </cell>
        </row>
        <row r="275">
          <cell r="E275">
            <v>0.33</v>
          </cell>
        </row>
        <row r="276">
          <cell r="F276">
            <v>1.34</v>
          </cell>
        </row>
        <row r="277">
          <cell r="B277">
            <v>1</v>
          </cell>
          <cell r="C277">
            <v>4</v>
          </cell>
          <cell r="D277">
            <v>1</v>
          </cell>
          <cell r="E277">
            <v>1.35</v>
          </cell>
        </row>
        <row r="278">
          <cell r="E278">
            <v>0.35</v>
          </cell>
        </row>
        <row r="279">
          <cell r="F279">
            <v>1.89</v>
          </cell>
        </row>
        <row r="280">
          <cell r="B280">
            <v>1</v>
          </cell>
          <cell r="C280">
            <v>4</v>
          </cell>
          <cell r="D280">
            <v>1</v>
          </cell>
          <cell r="E280">
            <v>1.1399999999999999</v>
          </cell>
        </row>
        <row r="281">
          <cell r="E281">
            <v>0.33</v>
          </cell>
        </row>
        <row r="282">
          <cell r="F282">
            <v>1.5</v>
          </cell>
        </row>
        <row r="283">
          <cell r="B283">
            <v>1</v>
          </cell>
          <cell r="C283">
            <v>4</v>
          </cell>
          <cell r="D283">
            <v>1</v>
          </cell>
          <cell r="E283">
            <v>30.92</v>
          </cell>
        </row>
        <row r="284">
          <cell r="E284">
            <v>0.2</v>
          </cell>
        </row>
        <row r="285">
          <cell r="F285">
            <v>24.74</v>
          </cell>
        </row>
        <row r="286">
          <cell r="B286">
            <v>1</v>
          </cell>
          <cell r="C286">
            <v>4</v>
          </cell>
          <cell r="D286">
            <v>2</v>
          </cell>
          <cell r="E286">
            <v>1.35</v>
          </cell>
        </row>
        <row r="287">
          <cell r="E287">
            <v>0.25</v>
          </cell>
        </row>
        <row r="288">
          <cell r="F288">
            <v>2.7</v>
          </cell>
        </row>
        <row r="289">
          <cell r="B289">
            <v>1</v>
          </cell>
          <cell r="C289">
            <v>3</v>
          </cell>
          <cell r="D289">
            <v>1</v>
          </cell>
          <cell r="E289">
            <v>1.35</v>
          </cell>
        </row>
        <row r="290">
          <cell r="E290">
            <v>0.23300000000000001</v>
          </cell>
        </row>
        <row r="291">
          <cell r="F291">
            <v>0.94</v>
          </cell>
        </row>
        <row r="292">
          <cell r="B292">
            <v>1</v>
          </cell>
          <cell r="C292">
            <v>4</v>
          </cell>
          <cell r="D292">
            <v>2</v>
          </cell>
          <cell r="E292">
            <v>1.1399999999999999</v>
          </cell>
        </row>
        <row r="293">
          <cell r="E293">
            <v>0.25</v>
          </cell>
        </row>
        <row r="294">
          <cell r="F294">
            <v>2.2799999999999998</v>
          </cell>
        </row>
        <row r="296">
          <cell r="B296">
            <v>1</v>
          </cell>
          <cell r="C296">
            <v>4</v>
          </cell>
          <cell r="D296">
            <v>4</v>
          </cell>
          <cell r="E296">
            <v>8.1999999999999993</v>
          </cell>
        </row>
        <row r="297">
          <cell r="E297">
            <v>0.2</v>
          </cell>
        </row>
        <row r="298">
          <cell r="F298">
            <v>26.24</v>
          </cell>
        </row>
        <row r="299">
          <cell r="B299">
            <v>1</v>
          </cell>
          <cell r="C299">
            <v>4</v>
          </cell>
          <cell r="D299">
            <v>4</v>
          </cell>
          <cell r="E299">
            <v>9.5300000000000011</v>
          </cell>
        </row>
        <row r="300">
          <cell r="E300">
            <v>0.2</v>
          </cell>
        </row>
        <row r="301">
          <cell r="F301">
            <v>30.5</v>
          </cell>
        </row>
        <row r="302">
          <cell r="B302">
            <v>1</v>
          </cell>
          <cell r="C302">
            <v>4</v>
          </cell>
          <cell r="D302">
            <v>1</v>
          </cell>
          <cell r="E302">
            <v>9.6999999999999993</v>
          </cell>
        </row>
        <row r="303">
          <cell r="E303">
            <v>0.2</v>
          </cell>
        </row>
        <row r="304">
          <cell r="F304">
            <v>7.76</v>
          </cell>
        </row>
        <row r="305">
          <cell r="B305">
            <v>1</v>
          </cell>
          <cell r="C305">
            <v>4</v>
          </cell>
          <cell r="D305">
            <v>2</v>
          </cell>
          <cell r="E305">
            <v>30.520000000000003</v>
          </cell>
        </row>
        <row r="306">
          <cell r="E306">
            <v>0.2</v>
          </cell>
        </row>
        <row r="307">
          <cell r="F307">
            <v>48.83</v>
          </cell>
        </row>
        <row r="308">
          <cell r="B308">
            <v>1</v>
          </cell>
          <cell r="C308">
            <v>4</v>
          </cell>
          <cell r="D308">
            <v>2</v>
          </cell>
          <cell r="E308">
            <v>3.84</v>
          </cell>
        </row>
        <row r="309">
          <cell r="E309">
            <v>0.2</v>
          </cell>
        </row>
        <row r="310">
          <cell r="F310">
            <v>6.14</v>
          </cell>
        </row>
        <row r="311">
          <cell r="B311">
            <v>1</v>
          </cell>
          <cell r="C311">
            <v>4</v>
          </cell>
          <cell r="D311">
            <v>1</v>
          </cell>
          <cell r="E311">
            <v>3.84</v>
          </cell>
        </row>
        <row r="312">
          <cell r="E312">
            <v>0.2</v>
          </cell>
        </row>
        <row r="313">
          <cell r="F313">
            <v>3.07</v>
          </cell>
        </row>
        <row r="316">
          <cell r="B316">
            <v>1</v>
          </cell>
          <cell r="C316">
            <v>1</v>
          </cell>
          <cell r="D316">
            <v>1</v>
          </cell>
          <cell r="E316">
            <v>89.16</v>
          </cell>
        </row>
        <row r="317">
          <cell r="E317">
            <v>0.3</v>
          </cell>
        </row>
        <row r="318">
          <cell r="F318">
            <v>26.75</v>
          </cell>
        </row>
        <row r="320">
          <cell r="B320">
            <v>1</v>
          </cell>
          <cell r="C320">
            <v>1</v>
          </cell>
          <cell r="D320">
            <v>2</v>
          </cell>
          <cell r="E320">
            <v>27.7</v>
          </cell>
        </row>
        <row r="321">
          <cell r="E321">
            <v>0.3</v>
          </cell>
        </row>
        <row r="322">
          <cell r="F322">
            <v>16.62</v>
          </cell>
        </row>
        <row r="323">
          <cell r="B323">
            <v>1</v>
          </cell>
          <cell r="C323">
            <v>1</v>
          </cell>
          <cell r="D323">
            <v>2</v>
          </cell>
          <cell r="E323">
            <v>58.559999999999995</v>
          </cell>
        </row>
        <row r="324">
          <cell r="E324">
            <v>0.3</v>
          </cell>
        </row>
        <row r="325">
          <cell r="F325">
            <v>35.14</v>
          </cell>
        </row>
        <row r="326">
          <cell r="B326">
            <v>1</v>
          </cell>
          <cell r="C326">
            <v>1</v>
          </cell>
          <cell r="D326">
            <v>2</v>
          </cell>
          <cell r="E326">
            <v>32.96</v>
          </cell>
        </row>
        <row r="327">
          <cell r="E327">
            <v>0.3</v>
          </cell>
        </row>
        <row r="328">
          <cell r="F328">
            <v>19.78</v>
          </cell>
        </row>
        <row r="330">
          <cell r="B330">
            <v>1</v>
          </cell>
          <cell r="C330">
            <v>1</v>
          </cell>
          <cell r="D330">
            <v>4</v>
          </cell>
          <cell r="E330">
            <v>8.1999999999999993</v>
          </cell>
        </row>
        <row r="331">
          <cell r="E331">
            <v>0.2</v>
          </cell>
        </row>
        <row r="332">
          <cell r="F332">
            <v>6.56</v>
          </cell>
        </row>
        <row r="333">
          <cell r="B333">
            <v>1</v>
          </cell>
          <cell r="C333">
            <v>1</v>
          </cell>
          <cell r="D333">
            <v>4</v>
          </cell>
          <cell r="E333">
            <v>9.5300000000000011</v>
          </cell>
        </row>
        <row r="334">
          <cell r="E334">
            <v>0.2</v>
          </cell>
        </row>
        <row r="335">
          <cell r="F335">
            <v>7.62</v>
          </cell>
        </row>
        <row r="336">
          <cell r="B336">
            <v>1</v>
          </cell>
          <cell r="C336">
            <v>1</v>
          </cell>
          <cell r="D336">
            <v>2</v>
          </cell>
          <cell r="E336">
            <v>5</v>
          </cell>
        </row>
        <row r="337">
          <cell r="E337">
            <v>0.2</v>
          </cell>
        </row>
        <row r="338">
          <cell r="F338">
            <v>2</v>
          </cell>
        </row>
        <row r="339">
          <cell r="B339">
            <v>1</v>
          </cell>
          <cell r="C339">
            <v>1</v>
          </cell>
          <cell r="D339">
            <v>1</v>
          </cell>
          <cell r="E339">
            <v>9.6999999999999993</v>
          </cell>
        </row>
        <row r="340">
          <cell r="E340">
            <v>0.2</v>
          </cell>
        </row>
        <row r="341">
          <cell r="F341">
            <v>1.94</v>
          </cell>
        </row>
        <row r="342">
          <cell r="B342">
            <v>1</v>
          </cell>
          <cell r="C342">
            <v>1</v>
          </cell>
          <cell r="D342">
            <v>1</v>
          </cell>
          <cell r="E342">
            <v>20.92</v>
          </cell>
        </row>
        <row r="343">
          <cell r="E343">
            <v>0.2</v>
          </cell>
        </row>
        <row r="344">
          <cell r="F344">
            <v>4.18</v>
          </cell>
        </row>
        <row r="345">
          <cell r="B345">
            <v>1</v>
          </cell>
          <cell r="C345">
            <v>1</v>
          </cell>
          <cell r="D345">
            <v>1</v>
          </cell>
          <cell r="E345">
            <v>3.84</v>
          </cell>
        </row>
        <row r="346">
          <cell r="E346">
            <v>0.2</v>
          </cell>
        </row>
        <row r="348">
          <cell r="B348">
            <v>1</v>
          </cell>
          <cell r="C348">
            <v>1</v>
          </cell>
          <cell r="D348">
            <v>1</v>
          </cell>
          <cell r="E348">
            <v>9.6</v>
          </cell>
        </row>
        <row r="349">
          <cell r="E349">
            <v>0.2</v>
          </cell>
        </row>
        <row r="350">
          <cell r="F350">
            <v>1.92</v>
          </cell>
        </row>
        <row r="351">
          <cell r="B351">
            <v>1</v>
          </cell>
          <cell r="C351">
            <v>1</v>
          </cell>
          <cell r="D351">
            <v>1</v>
          </cell>
          <cell r="E351">
            <v>17.38</v>
          </cell>
        </row>
        <row r="352">
          <cell r="E352">
            <v>0.2</v>
          </cell>
        </row>
        <row r="353">
          <cell r="F353">
            <v>3.48</v>
          </cell>
        </row>
        <row r="354">
          <cell r="B354">
            <v>1</v>
          </cell>
          <cell r="C354">
            <v>1</v>
          </cell>
          <cell r="D354">
            <v>1</v>
          </cell>
          <cell r="E354">
            <v>30.520000000000003</v>
          </cell>
        </row>
        <row r="355">
          <cell r="E355">
            <v>0.2</v>
          </cell>
        </row>
        <row r="356">
          <cell r="F356">
            <v>6.1</v>
          </cell>
        </row>
        <row r="357">
          <cell r="A357" t="str">
            <v>C1.3b</v>
          </cell>
          <cell r="F357">
            <v>627.93999999999983</v>
          </cell>
        </row>
        <row r="360">
          <cell r="B360">
            <v>1</v>
          </cell>
          <cell r="C360">
            <v>1</v>
          </cell>
          <cell r="D360">
            <v>1</v>
          </cell>
          <cell r="E360">
            <v>1.35</v>
          </cell>
        </row>
        <row r="361">
          <cell r="E361">
            <v>2.7</v>
          </cell>
        </row>
        <row r="362">
          <cell r="F362">
            <v>3.65</v>
          </cell>
        </row>
        <row r="363">
          <cell r="B363">
            <v>1</v>
          </cell>
          <cell r="C363">
            <v>1</v>
          </cell>
          <cell r="D363">
            <v>4</v>
          </cell>
          <cell r="E363">
            <v>1.35</v>
          </cell>
        </row>
        <row r="364">
          <cell r="E364">
            <v>3.1</v>
          </cell>
        </row>
        <row r="365">
          <cell r="F365">
            <v>16.739999999999998</v>
          </cell>
        </row>
        <row r="366">
          <cell r="B366">
            <v>1</v>
          </cell>
          <cell r="C366">
            <v>1</v>
          </cell>
          <cell r="D366">
            <v>3</v>
          </cell>
          <cell r="E366">
            <v>1.35</v>
          </cell>
        </row>
        <row r="367">
          <cell r="E367">
            <v>3.0230000000000001</v>
          </cell>
        </row>
        <row r="368">
          <cell r="F368">
            <v>12.24</v>
          </cell>
        </row>
        <row r="369">
          <cell r="B369">
            <v>1</v>
          </cell>
          <cell r="C369">
            <v>1</v>
          </cell>
          <cell r="D369">
            <v>4</v>
          </cell>
          <cell r="E369">
            <v>0.81499999999999995</v>
          </cell>
        </row>
        <row r="370">
          <cell r="E370">
            <v>3.84</v>
          </cell>
        </row>
        <row r="371">
          <cell r="F371">
            <v>12.52</v>
          </cell>
        </row>
        <row r="372">
          <cell r="B372">
            <v>1</v>
          </cell>
          <cell r="C372">
            <v>1</v>
          </cell>
          <cell r="D372">
            <v>4</v>
          </cell>
          <cell r="E372">
            <v>0.34200000000000003</v>
          </cell>
        </row>
        <row r="373">
          <cell r="E373">
            <v>2.4900000000000002</v>
          </cell>
        </row>
        <row r="374">
          <cell r="F374">
            <v>3.41</v>
          </cell>
        </row>
        <row r="375">
          <cell r="B375">
            <v>1</v>
          </cell>
          <cell r="C375">
            <v>1</v>
          </cell>
          <cell r="D375">
            <v>3</v>
          </cell>
          <cell r="E375">
            <v>0.41199999999999998</v>
          </cell>
        </row>
        <row r="376">
          <cell r="E376">
            <v>2.4900000000000002</v>
          </cell>
        </row>
        <row r="377">
          <cell r="F377">
            <v>3.08</v>
          </cell>
        </row>
        <row r="379">
          <cell r="B379">
            <v>1</v>
          </cell>
          <cell r="C379">
            <v>1</v>
          </cell>
          <cell r="D379">
            <v>2</v>
          </cell>
          <cell r="E379">
            <v>2.88</v>
          </cell>
        </row>
        <row r="380">
          <cell r="E380">
            <v>0.15</v>
          </cell>
        </row>
        <row r="381">
          <cell r="F381">
            <v>0.86</v>
          </cell>
        </row>
        <row r="382">
          <cell r="B382">
            <v>1</v>
          </cell>
          <cell r="C382">
            <v>9</v>
          </cell>
          <cell r="D382">
            <v>2</v>
          </cell>
          <cell r="E382">
            <v>0.3</v>
          </cell>
        </row>
        <row r="383">
          <cell r="E383">
            <v>0.16</v>
          </cell>
        </row>
        <row r="384">
          <cell r="E384">
            <v>0.5</v>
          </cell>
        </row>
        <row r="385">
          <cell r="F385">
            <v>0.43</v>
          </cell>
        </row>
        <row r="386">
          <cell r="B386">
            <v>1</v>
          </cell>
          <cell r="C386">
            <v>4</v>
          </cell>
          <cell r="D386">
            <v>2</v>
          </cell>
          <cell r="E386">
            <v>3.1139999999999999</v>
          </cell>
        </row>
        <row r="387">
          <cell r="E387">
            <v>0.15</v>
          </cell>
        </row>
        <row r="388">
          <cell r="F388">
            <v>3.74</v>
          </cell>
        </row>
        <row r="389">
          <cell r="B389">
            <v>4</v>
          </cell>
          <cell r="C389">
            <v>9</v>
          </cell>
          <cell r="D389">
            <v>2</v>
          </cell>
          <cell r="E389">
            <v>0.3</v>
          </cell>
        </row>
        <row r="390">
          <cell r="E390">
            <v>0.16</v>
          </cell>
        </row>
        <row r="391">
          <cell r="E391">
            <v>0.5</v>
          </cell>
        </row>
        <row r="392">
          <cell r="F392">
            <v>1.73</v>
          </cell>
        </row>
        <row r="393">
          <cell r="B393">
            <v>1</v>
          </cell>
          <cell r="C393">
            <v>3</v>
          </cell>
          <cell r="D393">
            <v>2</v>
          </cell>
          <cell r="E393">
            <v>3.044</v>
          </cell>
        </row>
        <row r="394">
          <cell r="E394">
            <v>0.15</v>
          </cell>
        </row>
        <row r="395">
          <cell r="F395">
            <v>2.74</v>
          </cell>
        </row>
        <row r="396">
          <cell r="B396">
            <v>3</v>
          </cell>
          <cell r="C396">
            <v>9</v>
          </cell>
          <cell r="D396">
            <v>2</v>
          </cell>
          <cell r="E396">
            <v>0.3</v>
          </cell>
        </row>
        <row r="397">
          <cell r="E397">
            <v>0.16</v>
          </cell>
        </row>
        <row r="398">
          <cell r="E398">
            <v>0.5</v>
          </cell>
        </row>
        <row r="399">
          <cell r="F399">
            <v>1.3</v>
          </cell>
        </row>
        <row r="400">
          <cell r="B400">
            <v>1</v>
          </cell>
          <cell r="C400">
            <v>2</v>
          </cell>
          <cell r="D400">
            <v>4</v>
          </cell>
          <cell r="E400">
            <v>0.81499999999999995</v>
          </cell>
        </row>
        <row r="401">
          <cell r="E401">
            <v>0.15</v>
          </cell>
        </row>
        <row r="402">
          <cell r="F402">
            <v>0.98</v>
          </cell>
        </row>
        <row r="403">
          <cell r="B403">
            <v>1</v>
          </cell>
          <cell r="C403">
            <v>1</v>
          </cell>
          <cell r="D403">
            <v>4</v>
          </cell>
          <cell r="E403">
            <v>3.84</v>
          </cell>
        </row>
        <row r="404">
          <cell r="E404">
            <v>0.15</v>
          </cell>
        </row>
        <row r="405">
          <cell r="F405">
            <v>2.2999999999999998</v>
          </cell>
        </row>
        <row r="406">
          <cell r="B406">
            <v>1</v>
          </cell>
          <cell r="C406">
            <v>2</v>
          </cell>
          <cell r="D406">
            <v>4</v>
          </cell>
          <cell r="E406">
            <v>0.32</v>
          </cell>
        </row>
        <row r="407">
          <cell r="E407">
            <v>0.15</v>
          </cell>
        </row>
        <row r="408">
          <cell r="F408">
            <v>0.38</v>
          </cell>
        </row>
        <row r="409">
          <cell r="B409">
            <v>1</v>
          </cell>
          <cell r="C409">
            <v>2</v>
          </cell>
          <cell r="D409">
            <v>3</v>
          </cell>
          <cell r="E409">
            <v>0.39400000000000002</v>
          </cell>
        </row>
        <row r="410">
          <cell r="E410">
            <v>0.15</v>
          </cell>
        </row>
        <row r="411">
          <cell r="F411">
            <v>0.35</v>
          </cell>
        </row>
        <row r="412">
          <cell r="B412">
            <v>1</v>
          </cell>
          <cell r="C412">
            <v>2</v>
          </cell>
          <cell r="D412">
            <v>4</v>
          </cell>
          <cell r="E412">
            <v>1.1399999999999999</v>
          </cell>
        </row>
        <row r="413">
          <cell r="E413">
            <v>0.15</v>
          </cell>
        </row>
        <row r="414">
          <cell r="F414">
            <v>1.37</v>
          </cell>
        </row>
        <row r="415">
          <cell r="B415">
            <v>1</v>
          </cell>
          <cell r="C415">
            <v>1</v>
          </cell>
          <cell r="D415">
            <v>72</v>
          </cell>
          <cell r="E415">
            <v>1.35</v>
          </cell>
        </row>
        <row r="416">
          <cell r="E416">
            <v>0.16</v>
          </cell>
        </row>
        <row r="417">
          <cell r="F417">
            <v>15.55</v>
          </cell>
        </row>
        <row r="418">
          <cell r="A418" t="str">
            <v>C1.3c</v>
          </cell>
          <cell r="F418">
            <v>83.369999999999976</v>
          </cell>
        </row>
        <row r="423">
          <cell r="B423">
            <v>1</v>
          </cell>
          <cell r="C423">
            <v>4</v>
          </cell>
          <cell r="D423">
            <v>26</v>
          </cell>
          <cell r="E423">
            <v>0.51</v>
          </cell>
        </row>
        <row r="424">
          <cell r="E424">
            <v>0.2</v>
          </cell>
        </row>
        <row r="425">
          <cell r="F425">
            <v>10.61</v>
          </cell>
        </row>
        <row r="426">
          <cell r="B426">
            <v>1</v>
          </cell>
          <cell r="C426">
            <v>4</v>
          </cell>
          <cell r="D426">
            <v>14</v>
          </cell>
          <cell r="E426">
            <v>0.25</v>
          </cell>
        </row>
        <row r="427">
          <cell r="E427">
            <v>0.2</v>
          </cell>
        </row>
        <row r="428">
          <cell r="F428">
            <v>2.8</v>
          </cell>
        </row>
        <row r="429">
          <cell r="A429" t="str">
            <v>C1.3d</v>
          </cell>
          <cell r="F429">
            <v>13.41</v>
          </cell>
        </row>
        <row r="434">
          <cell r="A434" t="str">
            <v>C1.4a</v>
          </cell>
          <cell r="F434">
            <v>1325.11</v>
          </cell>
        </row>
        <row r="436">
          <cell r="A436" t="str">
            <v>C1.4b</v>
          </cell>
          <cell r="F436">
            <v>3244.83</v>
          </cell>
        </row>
        <row r="438">
          <cell r="A438" t="str">
            <v>C1.4c</v>
          </cell>
          <cell r="F438">
            <v>519.42999999999995</v>
          </cell>
        </row>
        <row r="440">
          <cell r="A440" t="str">
            <v>C1.4d</v>
          </cell>
          <cell r="F440">
            <v>1694.33</v>
          </cell>
        </row>
        <row r="442">
          <cell r="A442" t="str">
            <v>C1.4e</v>
          </cell>
          <cell r="F442">
            <v>6464.09</v>
          </cell>
        </row>
        <row r="444">
          <cell r="A444" t="str">
            <v>C1.4f</v>
          </cell>
          <cell r="F444">
            <v>6320.54</v>
          </cell>
        </row>
        <row r="446">
          <cell r="A446" t="str">
            <v>C1.4g</v>
          </cell>
          <cell r="F446">
            <v>1690.27</v>
          </cell>
        </row>
      </sheetData>
      <sheetData sheetId="2"/>
      <sheetData sheetId="3">
        <row r="46">
          <cell r="M46">
            <v>197069.65000000002</v>
          </cell>
        </row>
      </sheetData>
      <sheetData sheetId="4"/>
      <sheetData sheetId="5"/>
      <sheetData sheetId="6"/>
      <sheetData sheetId="7"/>
      <sheetData sheetId="8">
        <row r="1">
          <cell r="B1" t="str">
            <v>Project: Low Cost Housing Development Project</v>
          </cell>
        </row>
      </sheetData>
      <sheetData sheetId="9"/>
      <sheetData sheetId="10">
        <row r="1">
          <cell r="B1" t="str">
            <v>Project: Low Cost Housing Development Project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1 Block Work Residence"/>
      <sheetName val="Block Summary"/>
      <sheetName val="Summary"/>
      <sheetName val="Sub Structure BC = 200"/>
      <sheetName val="Ar &amp; St"/>
      <sheetName val="E-1 200kp Res. Sub St."/>
      <sheetName val="E1 Excavation data"/>
      <sheetName val="Eshetu Y. E1trench&amp;masonary "/>
      <sheetName val="RB E-1 200kp Res. Sub St."/>
      <sheetName val="E-1 200kp  Sup St."/>
      <sheetName val="RB E-1 200kp Res. Super St."/>
    </sheetNames>
    <sheetDataSet>
      <sheetData sheetId="0" refreshError="1">
        <row r="1">
          <cell r="B1" t="str">
            <v>Project: Low Cost Housing Development Project</v>
          </cell>
        </row>
        <row r="2">
          <cell r="B2" t="str">
            <v>Location: Jemmo II</v>
          </cell>
        </row>
        <row r="3">
          <cell r="B3" t="str">
            <v>Client: Nifasilk Lafto Sub-City</v>
          </cell>
        </row>
        <row r="4">
          <cell r="B4" t="str">
            <v>Contractor: ESHETU YIRDAW B.C</v>
          </cell>
        </row>
        <row r="5">
          <cell r="B5" t="str">
            <v>Consultant: MGM Consult PLC</v>
          </cell>
        </row>
        <row r="6">
          <cell r="A6" t="str">
            <v>Code</v>
          </cell>
          <cell r="B6" t="str">
            <v>Timizing</v>
          </cell>
          <cell r="E6" t="str">
            <v>Dimension</v>
          </cell>
          <cell r="F6" t="str">
            <v>Qty</v>
          </cell>
        </row>
        <row r="11">
          <cell r="B11">
            <v>1</v>
          </cell>
          <cell r="C11">
            <v>4</v>
          </cell>
          <cell r="D11">
            <v>2</v>
          </cell>
          <cell r="E11">
            <v>8.1999999999999993</v>
          </cell>
        </row>
        <row r="12">
          <cell r="E12">
            <v>2.4</v>
          </cell>
        </row>
        <row r="13">
          <cell r="F13">
            <v>157.44</v>
          </cell>
        </row>
        <row r="14">
          <cell r="B14">
            <v>1</v>
          </cell>
          <cell r="C14">
            <v>4</v>
          </cell>
          <cell r="D14">
            <v>1</v>
          </cell>
          <cell r="E14">
            <v>3.83</v>
          </cell>
        </row>
        <row r="15">
          <cell r="E15">
            <v>2.4</v>
          </cell>
        </row>
        <row r="16">
          <cell r="F16">
            <v>36.770000000000003</v>
          </cell>
        </row>
        <row r="17">
          <cell r="B17">
            <v>1</v>
          </cell>
          <cell r="C17">
            <v>4</v>
          </cell>
          <cell r="D17">
            <v>1</v>
          </cell>
          <cell r="E17">
            <v>4.0999999999999996</v>
          </cell>
        </row>
        <row r="18">
          <cell r="E18">
            <v>2.4</v>
          </cell>
        </row>
        <row r="19">
          <cell r="F19">
            <v>39.36</v>
          </cell>
        </row>
        <row r="20">
          <cell r="B20">
            <v>1</v>
          </cell>
          <cell r="C20">
            <v>4</v>
          </cell>
          <cell r="D20">
            <v>2</v>
          </cell>
          <cell r="E20">
            <v>0.33</v>
          </cell>
        </row>
        <row r="21">
          <cell r="E21">
            <v>2.6</v>
          </cell>
        </row>
        <row r="22">
          <cell r="F22">
            <v>6.86</v>
          </cell>
        </row>
        <row r="23">
          <cell r="B23">
            <v>1</v>
          </cell>
          <cell r="C23">
            <v>4</v>
          </cell>
          <cell r="D23">
            <v>2</v>
          </cell>
          <cell r="E23">
            <v>8.14</v>
          </cell>
        </row>
        <row r="24">
          <cell r="E24">
            <v>2.4</v>
          </cell>
        </row>
        <row r="25">
          <cell r="F25">
            <v>156.29</v>
          </cell>
        </row>
        <row r="26">
          <cell r="B26">
            <v>1</v>
          </cell>
          <cell r="C26">
            <v>4</v>
          </cell>
          <cell r="D26">
            <v>2</v>
          </cell>
          <cell r="E26">
            <v>4.4099999999999993</v>
          </cell>
        </row>
        <row r="27">
          <cell r="E27">
            <v>2.4</v>
          </cell>
        </row>
        <row r="28">
          <cell r="F28">
            <v>84.67</v>
          </cell>
        </row>
        <row r="29">
          <cell r="B29">
            <v>1</v>
          </cell>
          <cell r="C29">
            <v>4</v>
          </cell>
          <cell r="D29">
            <v>1</v>
          </cell>
          <cell r="E29">
            <v>2.75</v>
          </cell>
        </row>
        <row r="30">
          <cell r="E30">
            <v>2.6</v>
          </cell>
        </row>
        <row r="31">
          <cell r="F31">
            <v>28.6</v>
          </cell>
        </row>
        <row r="32">
          <cell r="B32">
            <v>1</v>
          </cell>
          <cell r="C32">
            <v>4</v>
          </cell>
          <cell r="D32">
            <v>1</v>
          </cell>
          <cell r="E32">
            <v>3.5</v>
          </cell>
        </row>
        <row r="33">
          <cell r="E33">
            <v>2.6</v>
          </cell>
        </row>
        <row r="34">
          <cell r="F34">
            <v>36.4</v>
          </cell>
        </row>
        <row r="35">
          <cell r="B35">
            <v>1</v>
          </cell>
          <cell r="C35">
            <v>4</v>
          </cell>
          <cell r="D35">
            <v>1</v>
          </cell>
          <cell r="E35">
            <v>7</v>
          </cell>
        </row>
        <row r="36">
          <cell r="E36">
            <v>2.4</v>
          </cell>
        </row>
        <row r="37">
          <cell r="F37">
            <v>67.2</v>
          </cell>
        </row>
        <row r="38">
          <cell r="B38">
            <v>1</v>
          </cell>
          <cell r="C38">
            <v>4</v>
          </cell>
          <cell r="D38">
            <v>1</v>
          </cell>
          <cell r="E38">
            <v>23.980000000000004</v>
          </cell>
        </row>
        <row r="39">
          <cell r="E39">
            <v>2.4</v>
          </cell>
        </row>
        <row r="40">
          <cell r="F40">
            <v>230.21</v>
          </cell>
        </row>
        <row r="41">
          <cell r="B41">
            <v>1</v>
          </cell>
          <cell r="C41">
            <v>4</v>
          </cell>
          <cell r="D41">
            <v>1</v>
          </cell>
          <cell r="E41">
            <v>3.84</v>
          </cell>
        </row>
        <row r="42">
          <cell r="E42">
            <v>2.4</v>
          </cell>
        </row>
        <row r="43">
          <cell r="F43">
            <v>36.86</v>
          </cell>
        </row>
        <row r="44">
          <cell r="B44">
            <v>1</v>
          </cell>
          <cell r="C44">
            <v>4</v>
          </cell>
          <cell r="D44">
            <v>1</v>
          </cell>
          <cell r="E44">
            <v>1.95</v>
          </cell>
        </row>
        <row r="45">
          <cell r="E45">
            <v>2.6</v>
          </cell>
        </row>
        <row r="46">
          <cell r="F46">
            <v>20.28</v>
          </cell>
        </row>
        <row r="47">
          <cell r="B47">
            <v>1</v>
          </cell>
          <cell r="C47">
            <v>4</v>
          </cell>
          <cell r="D47">
            <v>1</v>
          </cell>
          <cell r="E47">
            <v>4.78</v>
          </cell>
        </row>
        <row r="48">
          <cell r="E48">
            <v>2.6</v>
          </cell>
        </row>
        <row r="49">
          <cell r="F49">
            <v>49.71</v>
          </cell>
        </row>
        <row r="50">
          <cell r="B50">
            <v>1</v>
          </cell>
          <cell r="C50">
            <v>4</v>
          </cell>
          <cell r="D50">
            <v>1</v>
          </cell>
          <cell r="E50">
            <v>14.18</v>
          </cell>
        </row>
        <row r="51">
          <cell r="E51">
            <v>2.6</v>
          </cell>
        </row>
        <row r="52">
          <cell r="F52">
            <v>147.47</v>
          </cell>
        </row>
        <row r="53">
          <cell r="B53">
            <v>1</v>
          </cell>
          <cell r="C53">
            <v>4</v>
          </cell>
          <cell r="D53">
            <v>1</v>
          </cell>
          <cell r="E53">
            <v>9.56</v>
          </cell>
        </row>
        <row r="54">
          <cell r="E54">
            <v>2.4</v>
          </cell>
        </row>
        <row r="55">
          <cell r="F55">
            <v>91.78</v>
          </cell>
        </row>
        <row r="56">
          <cell r="B56">
            <v>1</v>
          </cell>
          <cell r="C56">
            <v>4</v>
          </cell>
          <cell r="D56">
            <v>1</v>
          </cell>
          <cell r="E56">
            <v>26.33</v>
          </cell>
        </row>
        <row r="57">
          <cell r="E57">
            <v>0.9</v>
          </cell>
        </row>
        <row r="58">
          <cell r="F58">
            <v>94.79</v>
          </cell>
        </row>
        <row r="60">
          <cell r="B60">
            <v>-1</v>
          </cell>
          <cell r="C60">
            <v>4</v>
          </cell>
          <cell r="D60">
            <v>6</v>
          </cell>
          <cell r="E60">
            <v>0.6</v>
          </cell>
        </row>
        <row r="61">
          <cell r="E61">
            <v>0.6</v>
          </cell>
        </row>
        <row r="62">
          <cell r="F62">
            <v>-8.64</v>
          </cell>
        </row>
        <row r="63">
          <cell r="B63">
            <v>-1</v>
          </cell>
          <cell r="C63">
            <v>4</v>
          </cell>
          <cell r="D63">
            <v>5</v>
          </cell>
          <cell r="E63">
            <v>1</v>
          </cell>
        </row>
        <row r="64">
          <cell r="E64">
            <v>1.5</v>
          </cell>
        </row>
        <row r="65">
          <cell r="F65">
            <v>-30</v>
          </cell>
        </row>
        <row r="66">
          <cell r="B66">
            <v>-1</v>
          </cell>
          <cell r="C66">
            <v>4</v>
          </cell>
          <cell r="D66">
            <v>9</v>
          </cell>
          <cell r="E66">
            <v>1.2</v>
          </cell>
        </row>
        <row r="67">
          <cell r="E67">
            <v>1.5</v>
          </cell>
        </row>
        <row r="68">
          <cell r="F68">
            <v>-64.8</v>
          </cell>
        </row>
        <row r="69">
          <cell r="B69">
            <v>-1</v>
          </cell>
          <cell r="C69">
            <v>4</v>
          </cell>
          <cell r="D69">
            <v>6</v>
          </cell>
          <cell r="E69">
            <v>1.5</v>
          </cell>
        </row>
        <row r="70">
          <cell r="E70">
            <v>1.5</v>
          </cell>
        </row>
        <row r="71">
          <cell r="F71">
            <v>-54</v>
          </cell>
        </row>
        <row r="73">
          <cell r="B73">
            <v>1</v>
          </cell>
          <cell r="C73">
            <v>1</v>
          </cell>
          <cell r="D73">
            <v>2</v>
          </cell>
          <cell r="E73">
            <v>8.1999999999999993</v>
          </cell>
        </row>
        <row r="74">
          <cell r="E74">
            <v>2.58</v>
          </cell>
        </row>
        <row r="75">
          <cell r="F75">
            <v>42.31</v>
          </cell>
        </row>
        <row r="76">
          <cell r="B76">
            <v>1</v>
          </cell>
          <cell r="C76">
            <v>1</v>
          </cell>
          <cell r="D76">
            <v>1</v>
          </cell>
          <cell r="E76">
            <v>3.83</v>
          </cell>
        </row>
        <row r="77">
          <cell r="E77">
            <v>2.58</v>
          </cell>
        </row>
        <row r="78">
          <cell r="F78">
            <v>9.8800000000000008</v>
          </cell>
        </row>
        <row r="79">
          <cell r="B79">
            <v>1</v>
          </cell>
          <cell r="C79">
            <v>1</v>
          </cell>
          <cell r="D79">
            <v>1</v>
          </cell>
          <cell r="E79">
            <v>4.0999999999999996</v>
          </cell>
        </row>
        <row r="80">
          <cell r="E80">
            <v>2.58</v>
          </cell>
        </row>
        <row r="81">
          <cell r="F81">
            <v>10.58</v>
          </cell>
        </row>
        <row r="82">
          <cell r="B82">
            <v>1</v>
          </cell>
          <cell r="C82">
            <v>1</v>
          </cell>
          <cell r="D82">
            <v>2</v>
          </cell>
          <cell r="E82">
            <v>0.53</v>
          </cell>
        </row>
        <row r="83">
          <cell r="E83">
            <v>2.58</v>
          </cell>
        </row>
        <row r="84">
          <cell r="F84">
            <v>2.73</v>
          </cell>
        </row>
        <row r="85">
          <cell r="B85">
            <v>1</v>
          </cell>
          <cell r="C85">
            <v>1</v>
          </cell>
          <cell r="D85">
            <v>2</v>
          </cell>
          <cell r="E85">
            <v>8.14</v>
          </cell>
        </row>
        <row r="86">
          <cell r="E86">
            <v>2.58</v>
          </cell>
        </row>
        <row r="87">
          <cell r="F87">
            <v>42</v>
          </cell>
        </row>
        <row r="88">
          <cell r="B88">
            <v>1</v>
          </cell>
          <cell r="C88">
            <v>1</v>
          </cell>
          <cell r="D88">
            <v>2</v>
          </cell>
          <cell r="E88">
            <v>4.4099999999999993</v>
          </cell>
        </row>
        <row r="89">
          <cell r="E89">
            <v>2.58</v>
          </cell>
        </row>
        <row r="90">
          <cell r="F90">
            <v>22.76</v>
          </cell>
        </row>
        <row r="91">
          <cell r="B91">
            <v>1</v>
          </cell>
          <cell r="C91">
            <v>1</v>
          </cell>
          <cell r="D91">
            <v>1</v>
          </cell>
          <cell r="E91">
            <v>2.75</v>
          </cell>
        </row>
        <row r="92">
          <cell r="E92">
            <v>2.88</v>
          </cell>
        </row>
        <row r="93">
          <cell r="F93">
            <v>7.92</v>
          </cell>
        </row>
        <row r="94">
          <cell r="B94">
            <v>1</v>
          </cell>
          <cell r="C94">
            <v>1</v>
          </cell>
          <cell r="D94">
            <v>1</v>
          </cell>
          <cell r="E94">
            <v>3.5</v>
          </cell>
        </row>
        <row r="95">
          <cell r="E95">
            <v>2.88</v>
          </cell>
        </row>
        <row r="96">
          <cell r="F96">
            <v>10.08</v>
          </cell>
        </row>
        <row r="97">
          <cell r="B97">
            <v>1</v>
          </cell>
          <cell r="C97">
            <v>1</v>
          </cell>
          <cell r="D97">
            <v>1</v>
          </cell>
          <cell r="E97">
            <v>6.6</v>
          </cell>
        </row>
        <row r="98">
          <cell r="E98">
            <v>2.58</v>
          </cell>
        </row>
        <row r="99">
          <cell r="F99">
            <v>17.03</v>
          </cell>
        </row>
        <row r="100">
          <cell r="B100">
            <v>1</v>
          </cell>
          <cell r="C100">
            <v>1</v>
          </cell>
          <cell r="D100">
            <v>1</v>
          </cell>
          <cell r="E100">
            <v>20.93</v>
          </cell>
        </row>
        <row r="101">
          <cell r="E101">
            <v>2.58</v>
          </cell>
        </row>
        <row r="102">
          <cell r="F102">
            <v>54</v>
          </cell>
        </row>
        <row r="103">
          <cell r="B103">
            <v>1</v>
          </cell>
          <cell r="C103">
            <v>1</v>
          </cell>
          <cell r="D103">
            <v>1</v>
          </cell>
          <cell r="E103">
            <v>3.06</v>
          </cell>
        </row>
        <row r="104">
          <cell r="E104">
            <v>2.88</v>
          </cell>
        </row>
        <row r="105">
          <cell r="F105">
            <v>8.81</v>
          </cell>
        </row>
        <row r="106">
          <cell r="B106">
            <v>1</v>
          </cell>
          <cell r="C106">
            <v>1</v>
          </cell>
          <cell r="D106">
            <v>1</v>
          </cell>
          <cell r="E106">
            <v>3.84</v>
          </cell>
        </row>
        <row r="107">
          <cell r="E107">
            <v>2.58</v>
          </cell>
        </row>
        <row r="108">
          <cell r="F108">
            <v>9.91</v>
          </cell>
        </row>
        <row r="109">
          <cell r="B109">
            <v>1</v>
          </cell>
          <cell r="C109">
            <v>1</v>
          </cell>
          <cell r="D109">
            <v>1</v>
          </cell>
          <cell r="E109">
            <v>1.95</v>
          </cell>
        </row>
        <row r="110">
          <cell r="E110">
            <v>2.88</v>
          </cell>
        </row>
        <row r="111">
          <cell r="F111">
            <v>5.62</v>
          </cell>
        </row>
        <row r="112">
          <cell r="B112">
            <v>1</v>
          </cell>
          <cell r="C112">
            <v>1</v>
          </cell>
          <cell r="D112">
            <v>1</v>
          </cell>
          <cell r="E112">
            <v>4.78</v>
          </cell>
        </row>
        <row r="113">
          <cell r="E113">
            <v>2.58</v>
          </cell>
        </row>
        <row r="114">
          <cell r="F114">
            <v>12.33</v>
          </cell>
        </row>
        <row r="115">
          <cell r="B115">
            <v>1</v>
          </cell>
          <cell r="C115">
            <v>1</v>
          </cell>
          <cell r="D115">
            <v>1</v>
          </cell>
          <cell r="E115">
            <v>14.18</v>
          </cell>
        </row>
        <row r="116">
          <cell r="E116">
            <v>2.58</v>
          </cell>
        </row>
        <row r="117">
          <cell r="F117">
            <v>36.58</v>
          </cell>
        </row>
        <row r="118">
          <cell r="B118">
            <v>1</v>
          </cell>
          <cell r="C118">
            <v>1</v>
          </cell>
          <cell r="D118">
            <v>1</v>
          </cell>
          <cell r="E118">
            <v>9.56</v>
          </cell>
        </row>
        <row r="119">
          <cell r="E119">
            <v>2.58</v>
          </cell>
        </row>
        <row r="120">
          <cell r="F120">
            <v>24.66</v>
          </cell>
        </row>
        <row r="121">
          <cell r="B121">
            <v>1</v>
          </cell>
          <cell r="C121">
            <v>1</v>
          </cell>
          <cell r="D121">
            <v>1</v>
          </cell>
          <cell r="E121">
            <v>26.33</v>
          </cell>
        </row>
        <row r="122">
          <cell r="E122">
            <v>0.9</v>
          </cell>
        </row>
        <row r="123">
          <cell r="F123">
            <v>23.7</v>
          </cell>
        </row>
        <row r="125">
          <cell r="B125">
            <v>-1</v>
          </cell>
          <cell r="C125">
            <v>1</v>
          </cell>
          <cell r="D125">
            <v>6</v>
          </cell>
          <cell r="E125">
            <v>0.6</v>
          </cell>
        </row>
        <row r="126">
          <cell r="E126">
            <v>0.6</v>
          </cell>
        </row>
        <row r="127">
          <cell r="F127">
            <v>-2.16</v>
          </cell>
        </row>
        <row r="128">
          <cell r="B128">
            <v>-1</v>
          </cell>
          <cell r="C128">
            <v>1</v>
          </cell>
          <cell r="D128">
            <v>5</v>
          </cell>
          <cell r="E128">
            <v>1</v>
          </cell>
        </row>
        <row r="129">
          <cell r="E129">
            <v>1.5</v>
          </cell>
        </row>
        <row r="130">
          <cell r="F130">
            <v>-7.5</v>
          </cell>
        </row>
        <row r="131">
          <cell r="B131">
            <v>-1</v>
          </cell>
          <cell r="C131">
            <v>1</v>
          </cell>
          <cell r="D131">
            <v>9</v>
          </cell>
          <cell r="E131">
            <v>1.2</v>
          </cell>
        </row>
        <row r="132">
          <cell r="E132">
            <v>1.5</v>
          </cell>
        </row>
        <row r="133">
          <cell r="F133">
            <v>-16.2</v>
          </cell>
        </row>
        <row r="134">
          <cell r="B134">
            <v>-1</v>
          </cell>
          <cell r="C134">
            <v>1</v>
          </cell>
          <cell r="D134">
            <v>6</v>
          </cell>
          <cell r="E134">
            <v>1.5</v>
          </cell>
        </row>
        <row r="135">
          <cell r="E135">
            <v>1.5</v>
          </cell>
        </row>
        <row r="136">
          <cell r="F136">
            <v>-13.5</v>
          </cell>
        </row>
        <row r="137">
          <cell r="A137" t="str">
            <v>B2.1</v>
          </cell>
          <cell r="F137">
            <v>1428.7899999999997</v>
          </cell>
        </row>
        <row r="141">
          <cell r="B141">
            <v>1</v>
          </cell>
          <cell r="C141">
            <v>4</v>
          </cell>
          <cell r="D141">
            <v>1</v>
          </cell>
          <cell r="E141">
            <v>2.25</v>
          </cell>
        </row>
        <row r="142">
          <cell r="E142">
            <v>2.6</v>
          </cell>
        </row>
        <row r="143">
          <cell r="F143">
            <v>23.4</v>
          </cell>
        </row>
        <row r="144">
          <cell r="B144">
            <v>1</v>
          </cell>
          <cell r="C144">
            <v>4</v>
          </cell>
          <cell r="D144">
            <v>2</v>
          </cell>
          <cell r="E144">
            <v>3.0700000000000003</v>
          </cell>
        </row>
        <row r="145">
          <cell r="E145">
            <v>2.6</v>
          </cell>
        </row>
        <row r="146">
          <cell r="F146">
            <v>63.86</v>
          </cell>
        </row>
        <row r="147">
          <cell r="B147">
            <v>1</v>
          </cell>
          <cell r="C147">
            <v>4</v>
          </cell>
          <cell r="D147">
            <v>2</v>
          </cell>
          <cell r="E147">
            <v>1.55</v>
          </cell>
        </row>
        <row r="148">
          <cell r="E148">
            <v>2.4</v>
          </cell>
        </row>
        <row r="149">
          <cell r="F149">
            <v>29.76</v>
          </cell>
        </row>
        <row r="150">
          <cell r="B150">
            <v>1</v>
          </cell>
          <cell r="C150">
            <v>4</v>
          </cell>
          <cell r="D150">
            <v>1</v>
          </cell>
          <cell r="E150">
            <v>4.1100000000000003</v>
          </cell>
        </row>
        <row r="151">
          <cell r="E151">
            <v>2.6</v>
          </cell>
        </row>
        <row r="152">
          <cell r="F152">
            <v>42.74</v>
          </cell>
        </row>
        <row r="153">
          <cell r="B153">
            <v>1</v>
          </cell>
          <cell r="C153">
            <v>4</v>
          </cell>
          <cell r="D153">
            <v>1</v>
          </cell>
          <cell r="E153">
            <v>2.9000000000000004</v>
          </cell>
        </row>
        <row r="154">
          <cell r="E154">
            <v>2.6</v>
          </cell>
        </row>
        <row r="155">
          <cell r="F155">
            <v>30.16</v>
          </cell>
        </row>
        <row r="156">
          <cell r="B156">
            <v>1</v>
          </cell>
          <cell r="C156">
            <v>4</v>
          </cell>
          <cell r="D156">
            <v>1</v>
          </cell>
          <cell r="E156">
            <v>2.25</v>
          </cell>
        </row>
        <row r="157">
          <cell r="E157">
            <v>2.4</v>
          </cell>
        </row>
        <row r="158">
          <cell r="F158">
            <v>21.6</v>
          </cell>
        </row>
        <row r="159">
          <cell r="B159">
            <v>1</v>
          </cell>
          <cell r="C159">
            <v>4</v>
          </cell>
          <cell r="D159">
            <v>1</v>
          </cell>
          <cell r="E159">
            <v>2.99</v>
          </cell>
        </row>
        <row r="160">
          <cell r="E160">
            <v>2.6</v>
          </cell>
        </row>
        <row r="161">
          <cell r="F161">
            <v>31.1</v>
          </cell>
        </row>
        <row r="163">
          <cell r="B163">
            <v>1</v>
          </cell>
          <cell r="C163">
            <v>1</v>
          </cell>
          <cell r="D163">
            <v>1</v>
          </cell>
          <cell r="E163">
            <v>2.25</v>
          </cell>
        </row>
        <row r="164">
          <cell r="E164">
            <v>2.88</v>
          </cell>
        </row>
        <row r="165">
          <cell r="F165">
            <v>6.48</v>
          </cell>
        </row>
        <row r="166">
          <cell r="B166">
            <v>1</v>
          </cell>
          <cell r="C166">
            <v>1</v>
          </cell>
          <cell r="D166">
            <v>2</v>
          </cell>
          <cell r="E166">
            <v>5.5</v>
          </cell>
        </row>
        <row r="167">
          <cell r="E167">
            <v>2.88</v>
          </cell>
        </row>
        <row r="168">
          <cell r="F168">
            <v>31.68</v>
          </cell>
        </row>
        <row r="169">
          <cell r="B169">
            <v>1</v>
          </cell>
          <cell r="C169">
            <v>1</v>
          </cell>
          <cell r="D169">
            <v>2</v>
          </cell>
          <cell r="E169">
            <v>1.55</v>
          </cell>
        </row>
        <row r="170">
          <cell r="E170">
            <v>2.58</v>
          </cell>
        </row>
        <row r="171">
          <cell r="F171">
            <v>8</v>
          </cell>
        </row>
        <row r="172">
          <cell r="B172">
            <v>1</v>
          </cell>
          <cell r="C172">
            <v>1</v>
          </cell>
          <cell r="D172">
            <v>1</v>
          </cell>
          <cell r="E172">
            <v>8.1100000000000012</v>
          </cell>
        </row>
        <row r="173">
          <cell r="E173">
            <v>2.88</v>
          </cell>
        </row>
        <row r="174">
          <cell r="F174">
            <v>23.36</v>
          </cell>
        </row>
        <row r="175">
          <cell r="B175">
            <v>1</v>
          </cell>
          <cell r="C175">
            <v>1</v>
          </cell>
          <cell r="D175">
            <v>1</v>
          </cell>
          <cell r="E175">
            <v>9.65</v>
          </cell>
        </row>
        <row r="176">
          <cell r="E176">
            <v>2.88</v>
          </cell>
        </row>
        <row r="177">
          <cell r="F177">
            <v>27.79</v>
          </cell>
        </row>
        <row r="178">
          <cell r="B178">
            <v>1</v>
          </cell>
          <cell r="C178">
            <v>1</v>
          </cell>
          <cell r="D178">
            <v>1</v>
          </cell>
          <cell r="E178">
            <v>2.25</v>
          </cell>
        </row>
        <row r="179">
          <cell r="E179">
            <v>2.58</v>
          </cell>
        </row>
        <row r="180">
          <cell r="F180">
            <v>5.81</v>
          </cell>
        </row>
        <row r="181">
          <cell r="B181">
            <v>1</v>
          </cell>
          <cell r="C181">
            <v>1</v>
          </cell>
          <cell r="D181">
            <v>1</v>
          </cell>
          <cell r="E181">
            <v>16.849999999999998</v>
          </cell>
        </row>
        <row r="182">
          <cell r="E182">
            <v>2.88</v>
          </cell>
        </row>
        <row r="183">
          <cell r="F183">
            <v>48.53</v>
          </cell>
        </row>
        <row r="184">
          <cell r="A184" t="str">
            <v>B2.3</v>
          </cell>
          <cell r="F184">
            <v>394.27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Project: Low Cost Housing Development Project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08"/>
      <sheetName val="308m2"/>
      <sheetName val="price"/>
      <sheetName val="PROJECT TRACKING"/>
      <sheetName val="wa"/>
      <sheetName val="Break Down  "/>
      <sheetName val="Aca. Off - I"/>
      <sheetName val="Date"/>
      <sheetName val="Sheet2"/>
      <sheetName val="Break_Down__7"/>
      <sheetName val="Aca__Off_-_I7"/>
      <sheetName val="PROJECT_TRACKING7"/>
      <sheetName val="Break_Down__5"/>
      <sheetName val="Aca__Off_-_I5"/>
      <sheetName val="PROJECT_TRACKING5"/>
      <sheetName val="Break_Down__1"/>
      <sheetName val="Aca__Off_-_I1"/>
      <sheetName val="PROJECT_TRACKING1"/>
      <sheetName val="Break_Down__"/>
      <sheetName val="Aca__Off_-_I"/>
      <sheetName val="PROJECT_TRACKING"/>
      <sheetName val="Break_Down__2"/>
      <sheetName val="Aca__Off_-_I2"/>
      <sheetName val="PROJECT_TRACKING2"/>
      <sheetName val="Break_Down__3"/>
      <sheetName val="Aca__Off_-_I3"/>
      <sheetName val="PROJECT_TRACKING3"/>
      <sheetName val="Break_Down__4"/>
      <sheetName val="Aca__Off_-_I4"/>
      <sheetName val="PROJECT_TRACKING4"/>
      <sheetName val="Break_Down__6"/>
      <sheetName val="Aca__Off_-_I6"/>
      <sheetName val="PROJECT_TRACKING6"/>
      <sheetName val="Break_Down__8"/>
      <sheetName val="Aca__Off_-_I8"/>
      <sheetName val="PROJECT_TRACKING8"/>
      <sheetName val="OPD"/>
      <sheetName val="Waiting"/>
      <sheetName val="IPD"/>
      <sheetName val="OR"/>
      <sheetName val="Emergency"/>
      <sheetName val="Diagnostic"/>
      <sheetName val="Administration"/>
      <sheetName val="Staff"/>
      <sheetName val="Service quarter"/>
      <sheetName val="Generator"/>
      <sheetName val="Transformer"/>
      <sheetName val="Kitchen"/>
      <sheetName val="Store"/>
      <sheetName val="Morgue"/>
      <sheetName val="Guard house"/>
      <sheetName val="Dry latrine"/>
      <sheetName val="Civil"/>
      <sheetName val="site san"/>
      <sheetName val="electrical site work"/>
      <sheetName val="Variation work"/>
      <sheetName val="OPD take off"/>
      <sheetName val="Waiting Takeoff"/>
      <sheetName val="IPD Takeoff"/>
      <sheetName val="OR takeoff"/>
      <sheetName val="Income Stmnt"/>
      <sheetName val="Labor Budget"/>
      <sheetName val="08 Ar &amp; St"/>
      <sheetName val="08 Summary"/>
      <sheetName val="08 A-2 200kp Resi Sup St."/>
      <sheetName val="Summary"/>
      <sheetName val="Dining Room "/>
      <sheetName val="Week 4"/>
      <sheetName val="Cash flow schedule Phase 1&amp;2"/>
      <sheetName val="page -1 project information"/>
      <sheetName val="summary of activitie old"/>
      <sheetName val="dia.8mm"/>
      <sheetName val="page - 12 MWF oct. qty"/>
      <sheetName val="coded &amp; priced (4)"/>
      <sheetName val="dia.14mm"/>
      <sheetName val="CR-1 Roof Water Pro."/>
      <sheetName val="Task_Table1"/>
      <sheetName val="dia 16mm"/>
      <sheetName val="dia.10mm"/>
      <sheetName val="dia.12mm"/>
      <sheetName val="dia 20mm"/>
      <sheetName val="dia 24mm"/>
      <sheetName val="BOQ block 3"/>
      <sheetName val="FEB"/>
      <sheetName val="Lab. BOQ."/>
      <sheetName val="05 Ar &amp; St"/>
      <sheetName val="A-2 blcok work Res."/>
      <sheetName val="Sheet1"/>
      <sheetName val="05 RB A-2 200kp Res. Sub St."/>
      <sheetName val="05 A-2 300kp Sup St."/>
      <sheetName val="MEWD "/>
      <sheetName val="SUB BOQ"/>
      <sheetName val="Sum"/>
      <sheetName val="Mob.II"/>
      <sheetName val="Camp"/>
      <sheetName val="Ls Item"/>
      <sheetName val="Ar &amp; St"/>
      <sheetName val="Sub Structure BC = 200"/>
      <sheetName val="Service_quarter"/>
      <sheetName val="Guard_house"/>
      <sheetName val="Dry_latrine"/>
      <sheetName val="site_san"/>
      <sheetName val="electrical_site_work"/>
      <sheetName val="Variation_work"/>
      <sheetName val="OPD_take_off"/>
      <sheetName val="Waiting_Takeoff"/>
      <sheetName val="IPD_Takeoff"/>
      <sheetName val="OR_takeoff"/>
      <sheetName val="Income_Stmnt"/>
      <sheetName val="Bills of Quantities"/>
      <sheetName val="05 A-2 300kp Res. Sup St."/>
      <sheetName val="#REF"/>
      <sheetName val="PROJECT_TRACKING9"/>
      <sheetName val="Break_Down__9"/>
      <sheetName val="Aca__Off_-_I9"/>
      <sheetName val="08_Ar_&amp;_St"/>
      <sheetName val="08_Summary"/>
      <sheetName val="08_A-2_200kp_Resi_Sup_St_"/>
      <sheetName val="Dining_Room_"/>
      <sheetName val="Labor_Budget"/>
      <sheetName val="Mob_II"/>
      <sheetName val="Ls_Item"/>
      <sheetName val="Service_quarter1"/>
      <sheetName val="Guard_house1"/>
      <sheetName val="Dry_latrine1"/>
      <sheetName val="site_san1"/>
      <sheetName val="electrical_site_work1"/>
      <sheetName val="Variation_work1"/>
      <sheetName val="OPD_take_off1"/>
      <sheetName val="Waiting_Takeoff1"/>
      <sheetName val="IPD_Takeoff1"/>
      <sheetName val="OR_takeoff1"/>
      <sheetName val="Income_Stmnt1"/>
      <sheetName val="PROJECT_TRACKING10"/>
      <sheetName val="Break_Down__10"/>
      <sheetName val="Aca__Off_-_I10"/>
      <sheetName val="08_Ar_&amp;_St1"/>
      <sheetName val="08_Summary1"/>
      <sheetName val="08_A-2_200kp_Resi_Sup_St_1"/>
      <sheetName val="Dining_Room_1"/>
      <sheetName val="Labor_Budget1"/>
      <sheetName val="Mob_II1"/>
      <sheetName val="Ls_Item1"/>
      <sheetName val=" L -1  sub R-bar "/>
      <sheetName val="L-1 200kpa Res.Sub"/>
      <sheetName val="Exc."/>
      <sheetName val="품의"/>
      <sheetName val="대비"/>
      <sheetName val="Cash_flow_schedule_Phase_1&amp;2"/>
      <sheetName val="perforated sheet cost -Customs"/>
      <sheetName val="Cash_flow_schedule_Phase_1&amp;21"/>
      <sheetName val="장비"/>
      <sheetName val="노무"/>
      <sheetName val="자재"/>
      <sheetName val="산근1"/>
      <sheetName val="지계"/>
      <sheetName val=" analysis"/>
      <sheetName val="Service_quarter2"/>
      <sheetName val="Guard_house2"/>
      <sheetName val="Dry_latrine2"/>
      <sheetName val="site_san2"/>
      <sheetName val="electrical_site_work2"/>
      <sheetName val="Variation_work2"/>
      <sheetName val="OPD_take_off2"/>
      <sheetName val="Waiting_Takeoff2"/>
      <sheetName val="IPD_Takeoff2"/>
      <sheetName val="OR_takeoff2"/>
      <sheetName val="Income_Stmnt2"/>
      <sheetName val="PROJECT_TRACKING11"/>
      <sheetName val="Break_Down__11"/>
      <sheetName val="Aca__Off_-_I11"/>
      <sheetName val="08_Ar_&amp;_St2"/>
      <sheetName val="08_Summary2"/>
      <sheetName val="08_A-2_200kp_Resi_Sup_St_2"/>
      <sheetName val="Dining_Room_2"/>
      <sheetName val="Labor_Budget2"/>
      <sheetName val="Mob_II2"/>
      <sheetName val="Ls_Item2"/>
      <sheetName val="05 RB A-2 300kp Shop Sub St."/>
      <sheetName val="ST con. Sup. M.B."/>
      <sheetName val="SUP bar"/>
      <sheetName val=" L -1  sub R-bar for 200Kpa "/>
      <sheetName val=" Ar &amp; St"/>
      <sheetName val="PA(B-4)F"/>
      <sheetName val="PA(B-5)F"/>
      <sheetName val="PA(B-4)L"/>
      <sheetName val="Sub Structure BC = 300"/>
      <sheetName val="Roofing"/>
      <sheetName val="E-1 300kp Res. Sup St."/>
      <sheetName val="E-1 Block Work Residence"/>
      <sheetName val="Cash_flow_schedule_Phase_1&amp;22"/>
      <sheetName val="Week_42"/>
      <sheetName val="Week_4"/>
      <sheetName val="Week_41"/>
      <sheetName val="OPD takh_x0000_t_x0000_t"/>
      <sheetName val="05 A-2 300kp Shop Sup St."/>
      <sheetName val="OPD takh"/>
      <sheetName val="BOQ_block_3"/>
      <sheetName val="MEWD_"/>
      <sheetName val="SUB_BOQ"/>
      <sheetName val="05_Ar_&amp;_St"/>
      <sheetName val="A-2_blcok_work_Res_"/>
      <sheetName val="05_RB_A-2_200kp_Res__Sub_St_"/>
      <sheetName val="05_A-2_300kp_Sup_St_"/>
      <sheetName val="BOQ_block_31"/>
      <sheetName val="MEWD_1"/>
      <sheetName val="SUB_BOQ1"/>
      <sheetName val="05_Ar_&amp;_St1"/>
      <sheetName val="A-2_blcok_work_Res_1"/>
      <sheetName val="05_RB_A-2_200kp_Res__Sub_St_1"/>
      <sheetName val="05_A-2_300kp_Sup_St_1"/>
      <sheetName val="BOQ_block_32"/>
      <sheetName val="MEWD_2"/>
      <sheetName val="SUB_BOQ2"/>
      <sheetName val="05_Ar_&amp;_St2"/>
      <sheetName val="A-2_blcok_work_Res_2"/>
      <sheetName val="05_RB_A-2_200kp_Res__Sub_St_2"/>
      <sheetName val="05_A-2_300kp_Sup_St_2"/>
      <sheetName val="Service_quarter3"/>
      <sheetName val="Guard_house3"/>
      <sheetName val="Dry_latrine3"/>
      <sheetName val="site_san3"/>
      <sheetName val="electrical_site_work3"/>
      <sheetName val="Variation_work3"/>
      <sheetName val="OPD_take_off3"/>
      <sheetName val="Waiting_Takeoff3"/>
      <sheetName val="IPD_Takeoff3"/>
      <sheetName val="OR_takeoff3"/>
      <sheetName val="Labor_Budget3"/>
      <sheetName val="Break_Down__12"/>
      <sheetName val="Aca__Off_-_I12"/>
      <sheetName val="PROJECT_TRACKING12"/>
      <sheetName val="Income_Stmnt3"/>
      <sheetName val="Dining_Room_3"/>
      <sheetName val="08_Ar_&amp;_St3"/>
      <sheetName val="08_Summary3"/>
      <sheetName val="08_A-2_200kp_Resi_Sup_St_3"/>
      <sheetName val="Cash_flow_schedule_Phase_1&amp;23"/>
      <sheetName val="BOQ_block_33"/>
      <sheetName val="MEWD_3"/>
      <sheetName val="SUB_BOQ3"/>
      <sheetName val="Week_43"/>
      <sheetName val="05_Ar_&amp;_St3"/>
      <sheetName val="A-2_blcok_work_Res_3"/>
      <sheetName val="05_RB_A-2_200kp_Res__Sub_St_3"/>
      <sheetName val="05_A-2_300kp_Sup_St_3"/>
      <sheetName val="Lab__BOQ_"/>
      <sheetName val="Summary-2"/>
      <sheetName val="Final Direct Cost"/>
      <sheetName val="Summary Chash Flow"/>
      <sheetName val="Grand Summary"/>
      <sheetName val="BLOCK308"/>
      <sheetName val="RB E-1 300kp Res. Super St."/>
      <sheetName val="Title List"/>
      <sheetName val="Info"/>
      <sheetName val="PROJECT_TRACKING13"/>
      <sheetName val="Service_quarter4"/>
      <sheetName val="Guard_house4"/>
      <sheetName val="Dry_latrine4"/>
      <sheetName val="site_san4"/>
      <sheetName val="electrical_site_work4"/>
      <sheetName val="Variation_work4"/>
      <sheetName val="OPD_take_off4"/>
      <sheetName val="Waiting_Takeoff4"/>
      <sheetName val="IPD_Takeoff4"/>
      <sheetName val="OR_takeoff4"/>
      <sheetName val="Break_Down__13"/>
      <sheetName val="Aca__Off_-_I13"/>
      <sheetName val="Labor_Budget4"/>
      <sheetName val="Income_Stmnt4"/>
      <sheetName val="08_Ar_&amp;_St4"/>
      <sheetName val="08_Summary4"/>
      <sheetName val="08_A-2_200kp_Resi_Sup_St_4"/>
      <sheetName val="Dining_Room_4"/>
      <sheetName val="Cash_flow_schedule_Phase_1&amp;24"/>
      <sheetName val="BOQ_block_34"/>
      <sheetName val="_L_-1__sub_R-bar_"/>
      <sheetName val="L-1_200kpa_Res_Sub"/>
      <sheetName val="Exc_"/>
      <sheetName val="MEWD_4"/>
      <sheetName val="SUB_BOQ4"/>
      <sheetName val="Week_44"/>
      <sheetName val="05_Ar_&amp;_St4"/>
      <sheetName val="A-2_blcok_work_Res_4"/>
      <sheetName val="05_RB_A-2_200kp_Res__Sub_St_4"/>
      <sheetName val="05_A-2_300kp_Sup_St_4"/>
      <sheetName val="dia_8mm"/>
      <sheetName val="page_-_12_MWF_oct__qty"/>
      <sheetName val="coded_&amp;_priced_(4)"/>
      <sheetName val="dia_14mm"/>
      <sheetName val="CR-1_Roof_Water_Pro_"/>
      <sheetName val="dia_16mm"/>
      <sheetName val="dia_10mm"/>
      <sheetName val="dia_12mm"/>
      <sheetName val="dia_20mm"/>
      <sheetName val="dia_24mm"/>
      <sheetName val="page_-1_project_information"/>
      <sheetName val="summary_of_activitie_old"/>
      <sheetName val="Ar_&amp;_St"/>
      <sheetName val="Sub_Structure_BC_=_200"/>
      <sheetName val="PROJECT_TRACKING14"/>
      <sheetName val="Service_quarter5"/>
      <sheetName val="Guard_house5"/>
      <sheetName val="Dry_latrine5"/>
      <sheetName val="site_san5"/>
      <sheetName val="electrical_site_work5"/>
      <sheetName val="Variation_work5"/>
      <sheetName val="OPD_take_off5"/>
      <sheetName val="Waiting_Takeoff5"/>
      <sheetName val="IPD_Takeoff5"/>
      <sheetName val="OR_takeoff5"/>
      <sheetName val="Break_Down__14"/>
      <sheetName val="Aca__Off_-_I14"/>
      <sheetName val="Labor_Budget5"/>
      <sheetName val="Income_Stmnt5"/>
      <sheetName val="08_Ar_&amp;_St5"/>
      <sheetName val="08_Summary5"/>
      <sheetName val="08_A-2_200kp_Resi_Sup_St_5"/>
      <sheetName val="Dining_Room_5"/>
      <sheetName val="Cash_flow_schedule_Phase_1&amp;25"/>
      <sheetName val="BOQ_block_35"/>
      <sheetName val="_L_-1__sub_R-bar_1"/>
      <sheetName val="L-1_200kpa_Res_Sub1"/>
      <sheetName val="Exc_1"/>
      <sheetName val="MEWD_5"/>
      <sheetName val="SUB_BOQ5"/>
      <sheetName val="Week_45"/>
      <sheetName val="05_Ar_&amp;_St5"/>
      <sheetName val="A-2_blcok_work_Res_5"/>
      <sheetName val="05_RB_A-2_200kp_Res__Sub_St_5"/>
      <sheetName val="05_A-2_300kp_Sup_St_5"/>
      <sheetName val="Lab__BOQ_1"/>
      <sheetName val="dia_8mm1"/>
      <sheetName val="page_-_12_MWF_oct__qty1"/>
      <sheetName val="coded_&amp;_priced_(4)1"/>
      <sheetName val="dia_14mm1"/>
      <sheetName val="CR-1_Roof_Water_Pro_1"/>
      <sheetName val="dia_16mm1"/>
      <sheetName val="dia_10mm1"/>
      <sheetName val="dia_12mm1"/>
      <sheetName val="dia_20mm1"/>
      <sheetName val="dia_24mm1"/>
      <sheetName val="page_-1_project_information1"/>
      <sheetName val="summary_of_activitie_old1"/>
      <sheetName val="Ar_&amp;_St1"/>
      <sheetName val="Sub_Structure_BC_=_2001"/>
      <sheetName val="C. Material "/>
      <sheetName val="E. Equipments"/>
      <sheetName val="D. Labor "/>
      <sheetName val="PRECAST lightconc-II"/>
      <sheetName val="FEd BOQ"/>
      <sheetName val="Resource sheet"/>
      <sheetName val="cost breakdown"/>
      <sheetName val="Grand Summary page (2)"/>
      <sheetName val="Grand Summary page"/>
      <sheetName val="Dorm"/>
      <sheetName val="G+4"/>
      <sheetName val="Admins."/>
      <sheetName val="Generator house"/>
      <sheetName val="fence"/>
      <sheetName val=" Kitchen"/>
      <sheetName val="Recreation center"/>
      <sheetName val="Maint of exist wk"/>
      <sheetName val=" Dry Latrine"/>
      <sheetName val="Wash basin"/>
      <sheetName val="Distributin Board Houses"/>
      <sheetName val="Site Works "/>
      <sheetName val="Sheet3"/>
      <sheetName val="Raw Data"/>
      <sheetName val="OPD takh_x005f_x0000_t_x005f_x0000_t"/>
      <sheetName val="Bills_of_Quantities1"/>
      <sheetName val="perforated_sheet_cost_-Customs1"/>
      <sheetName val="Bills_of_Quantities"/>
      <sheetName val="perforated_sheet_cost_-Customs"/>
      <sheetName val="Bills_of_Quantities3"/>
      <sheetName val="Mob_II4"/>
      <sheetName val="Ls_Item4"/>
      <sheetName val="Lab__BOQ_3"/>
      <sheetName val="dia_8mm3"/>
      <sheetName val="page_-_12_MWF_oct__qty3"/>
      <sheetName val="coded_&amp;_priced_(4)3"/>
      <sheetName val="dia_14mm3"/>
      <sheetName val="CR-1_Roof_Water_Pro_3"/>
      <sheetName val="dia_16mm3"/>
      <sheetName val="dia_10mm3"/>
      <sheetName val="dia_12mm3"/>
      <sheetName val="dia_20mm3"/>
      <sheetName val="dia_24mm3"/>
      <sheetName val="page_-1_project_information3"/>
      <sheetName val="summary_of_activitie_old3"/>
      <sheetName val="Ar_&amp;_St3"/>
      <sheetName val="Sub_Structure_BC_=_2003"/>
      <sheetName val="perforated_sheet_cost_-Customs3"/>
      <sheetName val="ST_con__Sup__M_B_1"/>
      <sheetName val="SUP_bar1"/>
      <sheetName val="_analysis1"/>
      <sheetName val="_L_-1__sub_R-bar_for_200Kpa_1"/>
      <sheetName val="_Ar_&amp;_St1"/>
      <sheetName val="Sub_Structure_BC_=_3001"/>
      <sheetName val="E-1_300kp_Res__Sup_St_1"/>
      <sheetName val="05_RB_A-2_300kp_Shop_Sub_St_1"/>
      <sheetName val="Grand_Summary1"/>
      <sheetName val="OPD_takhtt"/>
      <sheetName val="Bills_of_Quantities2"/>
      <sheetName val="Mob_II3"/>
      <sheetName val="Ls_Item3"/>
      <sheetName val="Lab__BOQ_2"/>
      <sheetName val="dia_8mm2"/>
      <sheetName val="page_-_12_MWF_oct__qty2"/>
      <sheetName val="coded_&amp;_priced_(4)2"/>
      <sheetName val="dia_14mm2"/>
      <sheetName val="CR-1_Roof_Water_Pro_2"/>
      <sheetName val="dia_16mm2"/>
      <sheetName val="dia_10mm2"/>
      <sheetName val="dia_12mm2"/>
      <sheetName val="dia_20mm2"/>
      <sheetName val="dia_24mm2"/>
      <sheetName val="page_-1_project_information2"/>
      <sheetName val="summary_of_activitie_old2"/>
      <sheetName val="Ar_&amp;_St2"/>
      <sheetName val="Sub_Structure_BC_=_2002"/>
      <sheetName val="perforated_sheet_cost_-Customs2"/>
      <sheetName val="ST_con__Sup__M_B_"/>
      <sheetName val="SUP_bar"/>
      <sheetName val="_analysis"/>
      <sheetName val="_L_-1__sub_R-bar_for_200Kpa_"/>
      <sheetName val="_Ar_&amp;_St"/>
      <sheetName val="Sub_Structure_BC_=_300"/>
      <sheetName val="E-1_300kp_Res__Sup_St_"/>
      <sheetName val="05_RB_A-2_300kp_Shop_Sub_St_"/>
      <sheetName val="Grand_Summary"/>
      <sheetName val="Bills_of_Quantities4"/>
      <sheetName val="Mob_II5"/>
      <sheetName val="Ls_Item5"/>
      <sheetName val="Lab__BOQ_4"/>
      <sheetName val="dia_8mm4"/>
      <sheetName val="page_-_12_MWF_oct__qty4"/>
      <sheetName val="coded_&amp;_priced_(4)4"/>
      <sheetName val="dia_14mm4"/>
      <sheetName val="CR-1_Roof_Water_Pro_4"/>
      <sheetName val="dia_16mm4"/>
      <sheetName val="dia_10mm4"/>
      <sheetName val="dia_12mm4"/>
      <sheetName val="dia_20mm4"/>
      <sheetName val="dia_24mm4"/>
      <sheetName val="page_-1_project_information4"/>
      <sheetName val="summary_of_activitie_old4"/>
      <sheetName val="Ar_&amp;_St4"/>
      <sheetName val="Sub_Structure_BC_=_2004"/>
      <sheetName val="perforated_sheet_cost_-Customs4"/>
      <sheetName val="ST_con__Sup__M_B_2"/>
      <sheetName val="SUP_bar2"/>
      <sheetName val="_L_-1__sub_R-bar_2"/>
      <sheetName val="L-1_200kpa_Res_Sub2"/>
      <sheetName val="Exc_2"/>
      <sheetName val="_analysis2"/>
      <sheetName val="_L_-1__sub_R-bar_for_200Kpa_2"/>
      <sheetName val="_Ar_&amp;_St2"/>
      <sheetName val="Sub_Structure_BC_=_3002"/>
      <sheetName val="E-1_300kp_Res__Sup_St_2"/>
      <sheetName val="05_RB_A-2_300kp_Shop_Sub_St_2"/>
      <sheetName val="Grand_Summary2"/>
      <sheetName val="PROJECT_TRACKING15"/>
      <sheetName val="Service_quarter6"/>
      <sheetName val="Guard_house6"/>
      <sheetName val="Dry_latrine6"/>
      <sheetName val="site_san6"/>
      <sheetName val="electrical_site_work6"/>
      <sheetName val="Variation_work6"/>
      <sheetName val="OPD_take_off6"/>
      <sheetName val="Waiting_Takeoff6"/>
      <sheetName val="IPD_Takeoff6"/>
      <sheetName val="OR_takeoff6"/>
      <sheetName val="Income_Stmnt6"/>
      <sheetName val="Dining_Room_6"/>
      <sheetName val="Break_Down__15"/>
      <sheetName val="Aca__Off_-_I15"/>
      <sheetName val="08_Ar_&amp;_St6"/>
      <sheetName val="08_Summary6"/>
      <sheetName val="08_A-2_200kp_Resi_Sup_St_6"/>
      <sheetName val="Labor_Budget6"/>
      <sheetName val="Cash_flow_schedule_Phase_1&amp;26"/>
      <sheetName val="Bills_of_Quantities5"/>
      <sheetName val="Week_46"/>
      <sheetName val="Mob_II6"/>
      <sheetName val="Ls_Item6"/>
      <sheetName val="Lab__BOQ_5"/>
      <sheetName val="dia_8mm5"/>
      <sheetName val="page_-_12_MWF_oct__qty5"/>
      <sheetName val="coded_&amp;_priced_(4)5"/>
      <sheetName val="dia_14mm5"/>
      <sheetName val="CR-1_Roof_Water_Pro_5"/>
      <sheetName val="dia_16mm5"/>
      <sheetName val="dia_10mm5"/>
      <sheetName val="dia_12mm5"/>
      <sheetName val="dia_20mm5"/>
      <sheetName val="dia_24mm5"/>
      <sheetName val="page_-1_project_information5"/>
      <sheetName val="summary_of_activitie_old5"/>
      <sheetName val="Ar_&amp;_St5"/>
      <sheetName val="Sub_Structure_BC_=_2005"/>
      <sheetName val="perforated_sheet_cost_-Customs5"/>
      <sheetName val="ST_con__Sup__M_B_3"/>
      <sheetName val="SUP_bar3"/>
      <sheetName val="_L_-1__sub_R-bar_3"/>
      <sheetName val="L-1_200kpa_Res_Sub3"/>
      <sheetName val="Exc_3"/>
      <sheetName val="_analysis3"/>
      <sheetName val="_L_-1__sub_R-bar_for_200Kpa_3"/>
      <sheetName val="_Ar_&amp;_St3"/>
      <sheetName val="Sub_Structure_BC_=_3003"/>
      <sheetName val="E-1_300kp_Res__Sup_St_3"/>
      <sheetName val="05_RB_A-2_300kp_Shop_Sub_St_3"/>
      <sheetName val="Grand_Summary3"/>
      <sheetName val="PROJECT_TRACKING16"/>
      <sheetName val="Service_quarter7"/>
      <sheetName val="Guard_house7"/>
      <sheetName val="Dry_latrine7"/>
      <sheetName val="site_san7"/>
      <sheetName val="electrical_site_work7"/>
      <sheetName val="Variation_work7"/>
      <sheetName val="OPD_take_off7"/>
      <sheetName val="Waiting_Takeoff7"/>
      <sheetName val="IPD_Takeoff7"/>
      <sheetName val="OR_takeoff7"/>
      <sheetName val="Income_Stmnt7"/>
      <sheetName val="Dining_Room_7"/>
      <sheetName val="Break_Down__16"/>
      <sheetName val="Aca__Off_-_I16"/>
      <sheetName val="08_Ar_&amp;_St7"/>
      <sheetName val="08_Summary7"/>
      <sheetName val="08_A-2_200kp_Resi_Sup_St_7"/>
      <sheetName val="Labor_Budget7"/>
      <sheetName val="Cash_flow_schedule_Phase_1&amp;27"/>
      <sheetName val="Bills_of_Quantities6"/>
      <sheetName val="Week_47"/>
      <sheetName val="MEWD_6"/>
      <sheetName val="SUB_BOQ6"/>
      <sheetName val="BOQ_block_36"/>
      <sheetName val="Mob_II7"/>
      <sheetName val="Ls_Item7"/>
      <sheetName val="Lab__BOQ_6"/>
      <sheetName val="05_Ar_&amp;_St6"/>
      <sheetName val="A-2_blcok_work_Res_6"/>
      <sheetName val="05_RB_A-2_200kp_Res__Sub_St_6"/>
      <sheetName val="05_A-2_300kp_Sup_St_6"/>
      <sheetName val="dia_8mm6"/>
      <sheetName val="page_-_12_MWF_oct__qty6"/>
      <sheetName val="coded_&amp;_priced_(4)6"/>
      <sheetName val="dia_14mm6"/>
      <sheetName val="CR-1_Roof_Water_Pro_6"/>
      <sheetName val="dia_16mm6"/>
      <sheetName val="dia_10mm6"/>
      <sheetName val="dia_12mm6"/>
      <sheetName val="dia_20mm6"/>
      <sheetName val="dia_24mm6"/>
      <sheetName val="page_-1_project_information6"/>
      <sheetName val="summary_of_activitie_old6"/>
      <sheetName val="Ar_&amp;_St6"/>
      <sheetName val="Sub_Structure_BC_=_2006"/>
      <sheetName val="perforated_sheet_cost_-Customs6"/>
      <sheetName val="ST_con__Sup__M_B_4"/>
      <sheetName val="SUP_bar4"/>
      <sheetName val="_L_-1__sub_R-bar_4"/>
      <sheetName val="L-1_200kpa_Res_Sub4"/>
      <sheetName val="Exc_4"/>
      <sheetName val="_analysis4"/>
      <sheetName val="_L_-1__sub_R-bar_for_200Kpa_4"/>
      <sheetName val="_Ar_&amp;_St4"/>
      <sheetName val="Sub_Structure_BC_=_3004"/>
      <sheetName val="E-1_300kp_Res__Sup_St_4"/>
      <sheetName val="05_RB_A-2_300kp_Shop_Sub_St_4"/>
      <sheetName val="Grand_Summary4"/>
      <sheetName val="PROJECT_TRACKING17"/>
      <sheetName val="Service_quarter8"/>
      <sheetName val="Guard_house8"/>
      <sheetName val="Dry_latrine8"/>
      <sheetName val="site_san8"/>
      <sheetName val="electrical_site_work8"/>
      <sheetName val="Variation_work8"/>
      <sheetName val="OPD_take_off8"/>
      <sheetName val="Waiting_Takeoff8"/>
      <sheetName val="IPD_Takeoff8"/>
      <sheetName val="OR_takeoff8"/>
      <sheetName val="Income_Stmnt8"/>
      <sheetName val="Dining_Room_8"/>
      <sheetName val="Break_Down__17"/>
      <sheetName val="Aca__Off_-_I17"/>
      <sheetName val="08_Ar_&amp;_St8"/>
      <sheetName val="08_Summary8"/>
      <sheetName val="08_A-2_200kp_Resi_Sup_St_8"/>
      <sheetName val="Labor_Budget8"/>
      <sheetName val="Cash_flow_schedule_Phase_1&amp;28"/>
      <sheetName val="Bills_of_Quantities7"/>
      <sheetName val="Week_48"/>
      <sheetName val="MEWD_7"/>
      <sheetName val="SUB_BOQ7"/>
      <sheetName val="BOQ_block_37"/>
      <sheetName val="Mob_II8"/>
      <sheetName val="Ls_Item8"/>
      <sheetName val="Lab__BOQ_7"/>
      <sheetName val="05_Ar_&amp;_St7"/>
      <sheetName val="A-2_blcok_work_Res_7"/>
      <sheetName val="05_RB_A-2_200kp_Res__Sub_St_7"/>
      <sheetName val="05_A-2_300kp_Sup_St_7"/>
      <sheetName val="dia_8mm7"/>
      <sheetName val="page_-_12_MWF_oct__qty7"/>
      <sheetName val="coded_&amp;_priced_(4)7"/>
      <sheetName val="dia_14mm7"/>
      <sheetName val="CR-1_Roof_Water_Pro_7"/>
      <sheetName val="dia_16mm7"/>
      <sheetName val="dia_10mm7"/>
      <sheetName val="dia_12mm7"/>
      <sheetName val="dia_20mm7"/>
      <sheetName val="dia_24mm7"/>
      <sheetName val="page_-1_project_information7"/>
      <sheetName val="summary_of_activitie_old7"/>
      <sheetName val="Ar_&amp;_St7"/>
      <sheetName val="Sub_Structure_BC_=_2007"/>
      <sheetName val="perforated_sheet_cost_-Customs7"/>
      <sheetName val="ST_con__Sup__M_B_5"/>
      <sheetName val="SUP_bar5"/>
      <sheetName val="_L_-1__sub_R-bar_5"/>
      <sheetName val="L-1_200kpa_Res_Sub5"/>
      <sheetName val="Exc_5"/>
      <sheetName val="_analysis5"/>
      <sheetName val="_L_-1__sub_R-bar_for_200Kpa_5"/>
      <sheetName val="_Ar_&amp;_St5"/>
      <sheetName val="Sub_Structure_BC_=_3005"/>
      <sheetName val="E-1_300kp_Res__Sup_St_5"/>
      <sheetName val="05_RB_A-2_300kp_Shop_Sub_St_5"/>
      <sheetName val="Grand_Summary5"/>
      <sheetName val="Certificate Pay 1"/>
      <sheetName val="Labor"/>
      <sheetName val="Material"/>
      <sheetName val="Super BOQ"/>
      <sheetName val="Supr Rebar"/>
      <sheetName val="E-1 200kp  Sup St."/>
      <sheetName val="RB E-1 200kp Res. Sub St."/>
      <sheetName val="E-1 200kp Res. Sub St."/>
      <sheetName val="간선계산"/>
      <sheetName val="ST"/>
      <sheetName val="Data"/>
      <sheetName val="Excav"/>
      <sheetName val="AR&amp;ST REV"/>
      <sheetName val="Mat.datal"/>
      <sheetName val="TOS NO-7 FACTORY"/>
      <sheetName val="TOS-NO-7 UG TANK"/>
      <sheetName val="05_A-2_300kp_Shop_Sup_St_"/>
      <sheetName val="Final_Direct_Cost"/>
      <sheetName val="EST PAYM"/>
      <sheetName val="DATA SHEET"/>
      <sheetName val="sheet18"/>
      <sheetName val="Sheet4"/>
      <sheetName val="management"/>
      <sheetName val="AUX DATA"/>
      <sheetName val="Bitumen &amp; Emulsions"/>
      <sheetName val="AUX DC SUMARY"/>
      <sheetName val="AUX RATES"/>
      <sheetName val="AUX HOURS"/>
      <sheetName val="General cost"/>
      <sheetName val="Lot-2A(Rev.Bill )"/>
      <sheetName val="Lot-2B(Rev. Bill)"/>
      <sheetName val="Lot-1(Rev. Bill )"/>
      <sheetName val="PA(B-2)L"/>
      <sheetName val="JUCK"/>
      <sheetName val="PHY&amp;FIN PROG."/>
      <sheetName val="DIR Man power Rep"/>
      <sheetName val="DIR MP DATA "/>
      <sheetName val="INDIR MP Rep"/>
      <sheetName val="sub cont. work"/>
      <sheetName val="RHS and Latice Pulin "/>
      <sheetName val="Plastering for Res."/>
      <sheetName val="05 Sub Structure BC = 300"/>
      <sheetName val="05 RB A-2 300kp Res. Sub St."/>
      <sheetName val="05 Summary"/>
      <sheetName val="Daily_feed"/>
      <sheetName val="Re Bar-Super str."/>
      <sheetName val="L-2 Rhs"/>
      <sheetName val="L-2 MEWD Standard"/>
      <sheetName val="L-2 Resi Sub Standard."/>
      <sheetName val="DAF-2"/>
      <sheetName val="자압"/>
      <sheetName val="Loading and analysis"/>
      <sheetName val="SUB ST"/>
      <sheetName val="Bill off sheet (12)"/>
      <sheetName val="300 AR-ST"/>
      <sheetName val="Break_Down__20"/>
      <sheetName val="Aca__Off_-_I20"/>
      <sheetName val="Service_quarter11"/>
      <sheetName val="Guard_house11"/>
      <sheetName val="Dry_latrine11"/>
      <sheetName val="site_san11"/>
      <sheetName val="electrical_site_work11"/>
      <sheetName val="Variation_work11"/>
      <sheetName val="OPD_take_off11"/>
      <sheetName val="Waiting_Takeoff11"/>
      <sheetName val="IPD_Takeoff11"/>
      <sheetName val="OR_takeoff11"/>
      <sheetName val="Income_Stmnt11"/>
      <sheetName val="PROJECT_TRACKING20"/>
      <sheetName val="Labor_Budget11"/>
      <sheetName val="08_Ar_&amp;_St11"/>
      <sheetName val="08_Summary11"/>
      <sheetName val="08_A-2_200kp_Resi_Sup_St_11"/>
      <sheetName val="Week_411"/>
      <sheetName val="Cash_flow_schedule_Phase_1&amp;211"/>
      <sheetName val="Dining_Room_11"/>
      <sheetName val="MEWD_10"/>
      <sheetName val="BOQ_block_310"/>
      <sheetName val="Lab__BOQ_10"/>
      <sheetName val="05_Ar_&amp;_St10"/>
      <sheetName val="A-2_blcok_work_Res_10"/>
      <sheetName val="05_RB_A-2_200kp_Res__Sub_St_10"/>
      <sheetName val="05_A-2_300kp_Sup_St_10"/>
      <sheetName val="_L_-1__sub_R-bar_8"/>
      <sheetName val="L-1_200kpa_Res_Sub8"/>
      <sheetName val="Exc_8"/>
      <sheetName val="05_RB_A-2_300kp_Shop_Sub_St_8"/>
      <sheetName val="SUB_BOQ10"/>
      <sheetName val="Mob_II11"/>
      <sheetName val="Ls_Item11"/>
      <sheetName val="_analysis8"/>
      <sheetName val="page_-1_project_information10"/>
      <sheetName val="summary_of_activitie_old10"/>
      <sheetName val="dia_8mm10"/>
      <sheetName val="page_-_12_MWF_oct__qty10"/>
      <sheetName val="coded_&amp;_priced_(4)10"/>
      <sheetName val="dia_14mm10"/>
      <sheetName val="CR-1_Roof_Water_Pro_10"/>
      <sheetName val="dia_16mm10"/>
      <sheetName val="dia_10mm10"/>
      <sheetName val="dia_12mm10"/>
      <sheetName val="dia_20mm10"/>
      <sheetName val="dia_24mm10"/>
      <sheetName val="Ar_&amp;_St10"/>
      <sheetName val="Sub_Structure_BC_=_20010"/>
      <sheetName val="_L_-1__sub_R-bar_for_200Kpa_8"/>
      <sheetName val="_Ar_&amp;_St8"/>
      <sheetName val="05_A-2_300kp_Shop_Sup_St_3"/>
      <sheetName val="perforated_sheet_cost_-Custom10"/>
      <sheetName val="Sub_Structure_BC_=_3008"/>
      <sheetName val="E-1_300kp_Res__Sup_St_8"/>
      <sheetName val="Final_Direct_Cost3"/>
      <sheetName val="Bills_of_Quantities10"/>
      <sheetName val="Grand_Summary8"/>
      <sheetName val="Summary_Chash_Flow2"/>
      <sheetName val="Title_List2"/>
      <sheetName val="ST_con__Sup__M_B_8"/>
      <sheetName val="SUP_bar8"/>
      <sheetName val="E-1_Block_Work_Residence2"/>
      <sheetName val="05_A-2_300kp_Res__Sup_St_2"/>
      <sheetName val="RB_E-1_300kp_Res__Super_St_2"/>
      <sheetName val="Certificate_Pay_12"/>
      <sheetName val="Super_BOQ2"/>
      <sheetName val="Supr_Rebar2"/>
      <sheetName val="OPD_takh2"/>
      <sheetName val="PRECAST_lightconc-II2"/>
      <sheetName val="Raw_Data2"/>
      <sheetName val="C__Material_2"/>
      <sheetName val="E__Equipments2"/>
      <sheetName val="D__Labor_2"/>
      <sheetName val="RB_E-1_200kp_Res__Sub_St_2"/>
      <sheetName val="E-1_200kp_Res__Sub_St_2"/>
      <sheetName val="E-1_200kp__Sup_St_2"/>
      <sheetName val="OPD_takh_x005f_x0000_t_x005f_x0000_t2"/>
      <sheetName val="Service_quarter9"/>
      <sheetName val="Guard_house9"/>
      <sheetName val="Dry_latrine9"/>
      <sheetName val="site_san9"/>
      <sheetName val="electrical_site_work9"/>
      <sheetName val="Variation_work9"/>
      <sheetName val="OPD_take_off9"/>
      <sheetName val="Waiting_Takeoff9"/>
      <sheetName val="IPD_Takeoff9"/>
      <sheetName val="OR_takeoff9"/>
      <sheetName val="PROJECT_TRACKING18"/>
      <sheetName val="Break_Down__18"/>
      <sheetName val="Aca__Off_-_I18"/>
      <sheetName val="Labor_Budget9"/>
      <sheetName val="Income_Stmnt9"/>
      <sheetName val="08_Ar_&amp;_St9"/>
      <sheetName val="08_Summary9"/>
      <sheetName val="08_A-2_200kp_Resi_Sup_St_9"/>
      <sheetName val="Dining_Room_9"/>
      <sheetName val="Cash_flow_schedule_Phase_1&amp;29"/>
      <sheetName val="05_Ar_&amp;_St8"/>
      <sheetName val="A-2_blcok_work_Res_8"/>
      <sheetName val="05_RB_A-2_200kp_Res__Sub_St_8"/>
      <sheetName val="05_A-2_300kp_Sup_St_8"/>
      <sheetName val="BOQ_block_38"/>
      <sheetName val="Week_49"/>
      <sheetName val="MEWD_8"/>
      <sheetName val="SUB_BOQ8"/>
      <sheetName val="Lab__BOQ_8"/>
      <sheetName val="Mob_II9"/>
      <sheetName val="Ls_Item9"/>
      <sheetName val="dia_8mm8"/>
      <sheetName val="page_-_12_MWF_oct__qty8"/>
      <sheetName val="coded_&amp;_priced_(4)8"/>
      <sheetName val="dia_14mm8"/>
      <sheetName val="CR-1_Roof_Water_Pro_8"/>
      <sheetName val="dia_16mm8"/>
      <sheetName val="dia_10mm8"/>
      <sheetName val="dia_12mm8"/>
      <sheetName val="dia_20mm8"/>
      <sheetName val="dia_24mm8"/>
      <sheetName val="page_-1_project_information8"/>
      <sheetName val="summary_of_activitie_old8"/>
      <sheetName val="Ar_&amp;_St8"/>
      <sheetName val="Sub_Structure_BC_=_2008"/>
      <sheetName val="_L_-1__sub_R-bar_for_200Kpa_6"/>
      <sheetName val="_Ar_&amp;_St6"/>
      <sheetName val="_analysis6"/>
      <sheetName val="_L_-1__sub_R-bar_6"/>
      <sheetName val="L-1_200kpa_Res_Sub6"/>
      <sheetName val="Exc_6"/>
      <sheetName val="05_RB_A-2_300kp_Shop_Sub_St_6"/>
      <sheetName val="Summary_Chash_Flow"/>
      <sheetName val="perforated_sheet_cost_-Customs8"/>
      <sheetName val="Sub_Structure_BC_=_3006"/>
      <sheetName val="E-1_300kp_Res__Sup_St_6"/>
      <sheetName val="Grand_Summary6"/>
      <sheetName val="Bills_of_Quantities8"/>
      <sheetName val="Final_Direct_Cost1"/>
      <sheetName val="05_A-2_300kp_Shop_Sup_St_1"/>
      <sheetName val="PRECAST_lightconc-II"/>
      <sheetName val="05_A-2_300kp_Res__Sup_St_"/>
      <sheetName val="ST_con__Sup__M_B_6"/>
      <sheetName val="SUP_bar6"/>
      <sheetName val="E-1_Block_Work_Residence"/>
      <sheetName val="RB_E-1_300kp_Res__Super_St_"/>
      <sheetName val="OPD_takh"/>
      <sheetName val="Certificate_Pay_1"/>
      <sheetName val="Title_List"/>
      <sheetName val="RB_E-1_200kp_Res__Sub_St_"/>
      <sheetName val="E-1_200kp_Res__Sub_St_"/>
      <sheetName val="E-1_200kp__Sup_St_"/>
      <sheetName val="Super_BOQ"/>
      <sheetName val="Supr_Rebar"/>
      <sheetName val="Raw_Data"/>
      <sheetName val="C__Material_"/>
      <sheetName val="E__Equipments"/>
      <sheetName val="D__Labor_"/>
      <sheetName val="OPD_takh_x005f_x0000_t_x005f_x0000_t"/>
      <sheetName val="Break_Down__19"/>
      <sheetName val="Aca__Off_-_I19"/>
      <sheetName val="Service_quarter10"/>
      <sheetName val="Guard_house10"/>
      <sheetName val="Dry_latrine10"/>
      <sheetName val="site_san10"/>
      <sheetName val="electrical_site_work10"/>
      <sheetName val="Variation_work10"/>
      <sheetName val="OPD_take_off10"/>
      <sheetName val="Waiting_Takeoff10"/>
      <sheetName val="IPD_Takeoff10"/>
      <sheetName val="OR_takeoff10"/>
      <sheetName val="Income_Stmnt10"/>
      <sheetName val="PROJECT_TRACKING19"/>
      <sheetName val="Labor_Budget10"/>
      <sheetName val="08_Ar_&amp;_St10"/>
      <sheetName val="08_Summary10"/>
      <sheetName val="08_A-2_200kp_Resi_Sup_St_10"/>
      <sheetName val="Week_410"/>
      <sheetName val="Cash_flow_schedule_Phase_1&amp;210"/>
      <sheetName val="Dining_Room_10"/>
      <sheetName val="MEWD_9"/>
      <sheetName val="BOQ_block_39"/>
      <sheetName val="Lab__BOQ_9"/>
      <sheetName val="05_Ar_&amp;_St9"/>
      <sheetName val="A-2_blcok_work_Res_9"/>
      <sheetName val="05_RB_A-2_200kp_Res__Sub_St_9"/>
      <sheetName val="05_A-2_300kp_Sup_St_9"/>
      <sheetName val="_L_-1__sub_R-bar_7"/>
      <sheetName val="L-1_200kpa_Res_Sub7"/>
      <sheetName val="Exc_7"/>
      <sheetName val="05_RB_A-2_300kp_Shop_Sub_St_7"/>
      <sheetName val="SUB_BOQ9"/>
      <sheetName val="Mob_II10"/>
      <sheetName val="Ls_Item10"/>
      <sheetName val="_analysis7"/>
      <sheetName val="page_-1_project_information9"/>
      <sheetName val="summary_of_activitie_old9"/>
      <sheetName val="dia_8mm9"/>
      <sheetName val="page_-_12_MWF_oct__qty9"/>
      <sheetName val="coded_&amp;_priced_(4)9"/>
      <sheetName val="dia_14mm9"/>
      <sheetName val="CR-1_Roof_Water_Pro_9"/>
      <sheetName val="dia_16mm9"/>
      <sheetName val="dia_10mm9"/>
      <sheetName val="dia_12mm9"/>
      <sheetName val="dia_20mm9"/>
      <sheetName val="dia_24mm9"/>
      <sheetName val="Ar_&amp;_St9"/>
      <sheetName val="Sub_Structure_BC_=_2009"/>
      <sheetName val="_L_-1__sub_R-bar_for_200Kpa_7"/>
      <sheetName val="_Ar_&amp;_St7"/>
      <sheetName val="05_A-2_300kp_Shop_Sup_St_2"/>
      <sheetName val="perforated_sheet_cost_-Customs9"/>
      <sheetName val="Sub_Structure_BC_=_3007"/>
      <sheetName val="E-1_300kp_Res__Sup_St_7"/>
      <sheetName val="Final_Direct_Cost2"/>
      <sheetName val="Bills_of_Quantities9"/>
      <sheetName val="Grand_Summary7"/>
      <sheetName val="Summary_Chash_Flow1"/>
      <sheetName val="Title_List1"/>
      <sheetName val="ST_con__Sup__M_B_7"/>
      <sheetName val="SUP_bar7"/>
      <sheetName val="E-1_Block_Work_Residence1"/>
      <sheetName val="05_A-2_300kp_Res__Sup_St_1"/>
      <sheetName val="RB_E-1_300kp_Res__Super_St_1"/>
      <sheetName val="Certificate_Pay_11"/>
      <sheetName val="Super_BOQ1"/>
      <sheetName val="Supr_Rebar1"/>
      <sheetName val="OPD_takh1"/>
      <sheetName val="PRECAST_lightconc-II1"/>
      <sheetName val="Raw_Data1"/>
      <sheetName val="C__Material_1"/>
      <sheetName val="E__Equipments1"/>
      <sheetName val="D__Labor_1"/>
      <sheetName val="RB_E-1_200kp_Res__Sub_St_1"/>
      <sheetName val="E-1_200kp_Res__Sub_St_1"/>
      <sheetName val="E-1_200kp__Sup_St_1"/>
      <sheetName val="OPD_takh_x005f_x0000_t_x005f_x0000_t1"/>
      <sheetName val="PROJECT_TRACKING21"/>
      <sheetName val="Break_Down__21"/>
      <sheetName val="Aca__Off_-_I21"/>
      <sheetName val="Service_quarter12"/>
      <sheetName val="Guard_house12"/>
      <sheetName val="Dry_latrine12"/>
      <sheetName val="site_san12"/>
      <sheetName val="electrical_site_work12"/>
      <sheetName val="Variation_work12"/>
      <sheetName val="OPD_take_off12"/>
      <sheetName val="Waiting_Takeoff12"/>
      <sheetName val="IPD_Takeoff12"/>
      <sheetName val="OR_takeoff12"/>
      <sheetName val="Labor_Budget12"/>
      <sheetName val="Income_Stmnt12"/>
      <sheetName val="08_Ar_&amp;_St12"/>
      <sheetName val="08_Summary12"/>
      <sheetName val="08_A-2_200kp_Resi_Sup_St_12"/>
      <sheetName val="Dining_Room_12"/>
      <sheetName val="05_Ar_&amp;_St11"/>
      <sheetName val="A-2_blcok_work_Res_11"/>
      <sheetName val="05_RB_A-2_200kp_Res__Sub_St_11"/>
      <sheetName val="05_A-2_300kp_Sup_St_11"/>
      <sheetName val="Cash_flow_schedule_Phase_1&amp;212"/>
      <sheetName val="Week_412"/>
      <sheetName val="BOQ_block_311"/>
      <sheetName val="Mob_II12"/>
      <sheetName val="Ls_Item12"/>
      <sheetName val="MEWD_11"/>
      <sheetName val="dia_8mm11"/>
      <sheetName val="page_-_12_MWF_oct__qty11"/>
      <sheetName val="coded_&amp;_priced_(4)11"/>
      <sheetName val="dia_14mm11"/>
      <sheetName val="CR-1_Roof_Water_Pro_11"/>
      <sheetName val="dia_16mm11"/>
      <sheetName val="dia_10mm11"/>
      <sheetName val="dia_12mm11"/>
      <sheetName val="dia_20mm11"/>
      <sheetName val="dia_24mm11"/>
      <sheetName val="page_-1_project_information11"/>
      <sheetName val="summary_of_activitie_old11"/>
      <sheetName val="Lab__BOQ_11"/>
      <sheetName val="SUB_BOQ11"/>
      <sheetName val="Ar_&amp;_St11"/>
      <sheetName val="Sub_Structure_BC_=_20011"/>
      <sheetName val="Bills_of_Quantities11"/>
      <sheetName val="perforated_sheet_cost_-Custom11"/>
      <sheetName val="_L_-1__sub_R-bar_9"/>
      <sheetName val="L-1_200kpa_Res_Sub9"/>
      <sheetName val="Exc_9"/>
      <sheetName val="_analysis9"/>
      <sheetName val="_L_-1__sub_R-bar_for_200Kpa_9"/>
      <sheetName val="_Ar_&amp;_St9"/>
      <sheetName val="Sub_Structure_BC_=_3009"/>
      <sheetName val="E-1_300kp_Res__Sup_St_9"/>
      <sheetName val="05_RB_A-2_300kp_Shop_Sub_St_9"/>
      <sheetName val="Grand_Summary9"/>
      <sheetName val="Summary_Chash_Flow3"/>
      <sheetName val="Final_Direct_Cost4"/>
      <sheetName val="Title_List3"/>
      <sheetName val="ST_con__Sup__M_B_9"/>
      <sheetName val="SUP_bar9"/>
      <sheetName val="05_A-2_300kp_Shop_Sup_St_4"/>
      <sheetName val="E-1_Block_Work_Residence3"/>
      <sheetName val="05_A-2_300kp_Res__Sup_St_3"/>
      <sheetName val="RB_E-1_300kp_Res__Super_St_3"/>
      <sheetName val="Certificate_Pay_13"/>
      <sheetName val="Super_BOQ3"/>
      <sheetName val="Supr_Rebar3"/>
      <sheetName val="OPD_takh3"/>
      <sheetName val="PRECAST_lightconc-II3"/>
      <sheetName val="Raw_Data3"/>
      <sheetName val="C__Material_3"/>
      <sheetName val="E__Equipments3"/>
      <sheetName val="D__Labor_3"/>
      <sheetName val="RB_E-1_200kp_Res__Sub_St_3"/>
      <sheetName val="E-1_200kp_Res__Sub_St_3"/>
      <sheetName val="E-1_200kp__Sup_St_3"/>
      <sheetName val="OPD_takh_x005f_x0000_t_x005f_x0000_t3"/>
      <sheetName val="06 to 08 Ar &amp; St"/>
      <sheetName val="a-1 200kp resi sup st."/>
      <sheetName val="do-022"/>
      <sheetName val="do-023"/>
      <sheetName val="do-tv-024"/>
      <sheetName val="CW General Summary "/>
      <sheetName val="Alluminium works"/>
      <sheetName val="Carpentry work"/>
      <sheetName val="Concrete work"/>
      <sheetName val="Excavation and earth work"/>
      <sheetName val="Finishing works"/>
      <sheetName val="Formwork"/>
      <sheetName val="masonary"/>
      <sheetName val="metal work"/>
      <sheetName val="Painting"/>
      <sheetName val="Reinforcement "/>
      <sheetName val="Roofing "/>
      <sheetName val="Wooden Doors"/>
    </sheetNames>
    <sheetDataSet>
      <sheetData sheetId="0">
        <row r="51">
          <cell r="G51">
            <v>11.8125</v>
          </cell>
        </row>
      </sheetData>
      <sheetData sheetId="1">
        <row r="51">
          <cell r="G51">
            <v>11.8125</v>
          </cell>
        </row>
      </sheetData>
      <sheetData sheetId="2">
        <row r="51">
          <cell r="G51">
            <v>11.8125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r &amp; St"/>
      <sheetName val="Block Summary"/>
      <sheetName val="Summary"/>
      <sheetName val=" Sub Structure BC = 300"/>
      <sheetName val=" E2 Res (EXC&amp;MAS300kp)"/>
      <sheetName val="Excavation data "/>
      <sheetName val="masonary data"/>
      <sheetName val=" E2 Res TAKOFF(con sub300kp)"/>
      <sheetName val=" TAKE OFF(form sub 300kp)"/>
      <sheetName val="E2 Res TAKE OFF(ref sub 300 kp)"/>
      <sheetName val="take off con sup"/>
      <sheetName val="take off formwork sup"/>
      <sheetName val="R-bar sup"/>
      <sheetName val="Block Work Res."/>
      <sheetName val="Plate &amp; J-bolt"/>
    </sheetNames>
    <sheetDataSet>
      <sheetData sheetId="0" refreshError="1">
        <row r="7">
          <cell r="J7" t="str">
            <v>Todate Qty</v>
          </cell>
        </row>
        <row r="39">
          <cell r="M39">
            <v>437754.31000000006</v>
          </cell>
        </row>
        <row r="77">
          <cell r="M77">
            <v>2646</v>
          </cell>
        </row>
      </sheetData>
      <sheetData sheetId="1">
        <row r="14">
          <cell r="E14">
            <v>0</v>
          </cell>
        </row>
      </sheetData>
      <sheetData sheetId="2">
        <row r="14">
          <cell r="E14">
            <v>0</v>
          </cell>
        </row>
      </sheetData>
      <sheetData sheetId="3">
        <row r="7">
          <cell r="J7" t="str">
            <v>Todate Qty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 BOQ"/>
      <sheetName val="Supr Rebar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8" workbookViewId="0">
      <selection activeCell="L17" sqref="L17"/>
    </sheetView>
  </sheetViews>
  <sheetFormatPr defaultColWidth="14.453125" defaultRowHeight="15" customHeight="1" x14ac:dyDescent="0.35"/>
  <cols>
    <col min="1" max="9" width="9.453125" customWidth="1"/>
    <col min="10" max="10" width="5" customWidth="1"/>
    <col min="11" max="26" width="10.6328125" customWidth="1"/>
  </cols>
  <sheetData>
    <row r="1" spans="1:26" ht="15.5" x14ac:dyDescent="0.35">
      <c r="A1" s="108" t="s">
        <v>0</v>
      </c>
      <c r="B1" s="94"/>
      <c r="C1" s="94"/>
      <c r="D1" s="94"/>
      <c r="E1" s="94"/>
      <c r="F1" s="94"/>
      <c r="G1" s="94"/>
      <c r="H1" s="94"/>
      <c r="I1" s="94"/>
      <c r="J1" s="10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96"/>
      <c r="B2" s="97"/>
      <c r="C2" s="97"/>
      <c r="D2" s="97"/>
      <c r="E2" s="97"/>
      <c r="F2" s="97"/>
      <c r="G2" s="97"/>
      <c r="H2" s="97"/>
      <c r="I2" s="97"/>
      <c r="J2" s="1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96"/>
      <c r="B3" s="97"/>
      <c r="C3" s="97"/>
      <c r="D3" s="97"/>
      <c r="E3" s="97"/>
      <c r="F3" s="97"/>
      <c r="G3" s="97"/>
      <c r="H3" s="97"/>
      <c r="I3" s="97"/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96"/>
      <c r="B4" s="97"/>
      <c r="C4" s="97"/>
      <c r="D4" s="97"/>
      <c r="E4" s="97"/>
      <c r="F4" s="97"/>
      <c r="G4" s="97"/>
      <c r="H4" s="97"/>
      <c r="I4" s="97"/>
      <c r="J4" s="1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11"/>
      <c r="B5" s="112"/>
      <c r="C5" s="112"/>
      <c r="D5" s="112"/>
      <c r="E5" s="112"/>
      <c r="F5" s="112"/>
      <c r="G5" s="112"/>
      <c r="H5" s="112"/>
      <c r="I5" s="112"/>
      <c r="J5" s="1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2"/>
      <c r="B6" s="3"/>
      <c r="C6" s="3"/>
      <c r="D6" s="3"/>
      <c r="E6" s="3"/>
      <c r="F6" s="3"/>
      <c r="G6" s="3"/>
      <c r="H6" s="3"/>
      <c r="I6" s="3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5"/>
      <c r="B7" s="6"/>
      <c r="C7" s="6"/>
      <c r="D7" s="6"/>
      <c r="E7" s="6"/>
      <c r="F7" s="6"/>
      <c r="G7" s="6"/>
      <c r="H7" s="6"/>
      <c r="I7" s="6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8"/>
      <c r="B8" s="9"/>
      <c r="C8" s="9"/>
      <c r="D8" s="9"/>
      <c r="E8" s="9"/>
      <c r="F8" s="9"/>
      <c r="G8" s="9"/>
      <c r="H8" s="9"/>
      <c r="I8" s="9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14" t="s">
        <v>1</v>
      </c>
      <c r="B9" s="115"/>
      <c r="C9" s="115"/>
      <c r="D9" s="115"/>
      <c r="E9" s="115"/>
      <c r="F9" s="115"/>
      <c r="G9" s="115"/>
      <c r="H9" s="115"/>
      <c r="I9" s="115"/>
      <c r="J9" s="1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35">
      <c r="A10" s="117" t="s">
        <v>66</v>
      </c>
      <c r="B10" s="118"/>
      <c r="C10" s="118"/>
      <c r="D10" s="118"/>
      <c r="E10" s="118"/>
      <c r="F10" s="118"/>
      <c r="G10" s="118"/>
      <c r="H10" s="118"/>
      <c r="I10" s="118"/>
      <c r="J10" s="1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x14ac:dyDescent="0.35">
      <c r="A11" s="111"/>
      <c r="B11" s="112"/>
      <c r="C11" s="112"/>
      <c r="D11" s="112"/>
      <c r="E11" s="112"/>
      <c r="F11" s="112"/>
      <c r="G11" s="112"/>
      <c r="H11" s="112"/>
      <c r="I11" s="112"/>
      <c r="J11" s="1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1"/>
      <c r="B12" s="12"/>
      <c r="C12" s="12"/>
      <c r="D12" s="12"/>
      <c r="E12" s="12"/>
      <c r="F12" s="12"/>
      <c r="G12" s="12"/>
      <c r="H12" s="12"/>
      <c r="I12" s="12"/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14" t="s">
        <v>2</v>
      </c>
      <c r="B14" s="115"/>
      <c r="C14" s="115"/>
      <c r="D14" s="115"/>
      <c r="E14" s="115"/>
      <c r="F14" s="115"/>
      <c r="G14" s="115"/>
      <c r="H14" s="115"/>
      <c r="I14" s="115"/>
      <c r="J14" s="1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" x14ac:dyDescent="0.6">
      <c r="A15" s="120" t="s">
        <v>46</v>
      </c>
      <c r="B15" s="115"/>
      <c r="C15" s="115"/>
      <c r="D15" s="115"/>
      <c r="E15" s="115"/>
      <c r="F15" s="115"/>
      <c r="G15" s="115"/>
      <c r="H15" s="115"/>
      <c r="I15" s="115"/>
      <c r="J15" s="1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114" t="s">
        <v>3</v>
      </c>
      <c r="B16" s="115"/>
      <c r="C16" s="115"/>
      <c r="D16" s="115"/>
      <c r="E16" s="115"/>
      <c r="F16" s="115"/>
      <c r="G16" s="115"/>
      <c r="H16" s="115"/>
      <c r="I16" s="115"/>
      <c r="J16" s="1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" x14ac:dyDescent="0.6">
      <c r="A17" s="120" t="s">
        <v>4</v>
      </c>
      <c r="B17" s="115"/>
      <c r="C17" s="115"/>
      <c r="D17" s="115"/>
      <c r="E17" s="115"/>
      <c r="F17" s="115"/>
      <c r="G17" s="115"/>
      <c r="H17" s="115"/>
      <c r="I17" s="115"/>
      <c r="J17" s="1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96"/>
      <c r="B20" s="97"/>
      <c r="C20" s="97"/>
      <c r="D20" s="97"/>
      <c r="E20" s="97"/>
      <c r="F20" s="97"/>
      <c r="G20" s="97"/>
      <c r="H20" s="97"/>
      <c r="I20" s="97"/>
      <c r="J20" s="9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96"/>
      <c r="B21" s="97"/>
      <c r="C21" s="97"/>
      <c r="D21" s="97"/>
      <c r="E21" s="97"/>
      <c r="F21" s="97"/>
      <c r="G21" s="97"/>
      <c r="H21" s="97"/>
      <c r="I21" s="97"/>
      <c r="J21" s="9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96"/>
      <c r="B22" s="97"/>
      <c r="C22" s="97"/>
      <c r="D22" s="97"/>
      <c r="E22" s="97"/>
      <c r="F22" s="97"/>
      <c r="G22" s="97"/>
      <c r="H22" s="97"/>
      <c r="I22" s="97"/>
      <c r="J22" s="9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96"/>
      <c r="B23" s="97"/>
      <c r="C23" s="97"/>
      <c r="D23" s="97"/>
      <c r="E23" s="97"/>
      <c r="F23" s="97"/>
      <c r="G23" s="97"/>
      <c r="H23" s="97"/>
      <c r="I23" s="97"/>
      <c r="J23" s="9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96"/>
      <c r="B24" s="97"/>
      <c r="C24" s="97"/>
      <c r="D24" s="97"/>
      <c r="E24" s="97"/>
      <c r="F24" s="97"/>
      <c r="G24" s="97"/>
      <c r="H24" s="97"/>
      <c r="I24" s="97"/>
      <c r="J24" s="9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96"/>
      <c r="B25" s="97"/>
      <c r="C25" s="97"/>
      <c r="D25" s="97"/>
      <c r="E25" s="97"/>
      <c r="F25" s="97"/>
      <c r="G25" s="97"/>
      <c r="H25" s="97"/>
      <c r="I25" s="97"/>
      <c r="J25" s="9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 x14ac:dyDescent="0.35">
      <c r="A26" s="96"/>
      <c r="B26" s="97"/>
      <c r="C26" s="97"/>
      <c r="D26" s="97"/>
      <c r="E26" s="97"/>
      <c r="F26" s="97"/>
      <c r="G26" s="97"/>
      <c r="H26" s="97"/>
      <c r="I26" s="97"/>
      <c r="J26" s="9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35">
      <c r="A27" s="96"/>
      <c r="B27" s="97"/>
      <c r="C27" s="97"/>
      <c r="D27" s="97"/>
      <c r="E27" s="97"/>
      <c r="F27" s="97"/>
      <c r="G27" s="97"/>
      <c r="H27" s="97"/>
      <c r="I27" s="97"/>
      <c r="J27" s="9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 x14ac:dyDescent="0.35">
      <c r="A28" s="96"/>
      <c r="B28" s="97"/>
      <c r="C28" s="97"/>
      <c r="D28" s="97"/>
      <c r="E28" s="97"/>
      <c r="F28" s="97"/>
      <c r="G28" s="97"/>
      <c r="H28" s="97"/>
      <c r="I28" s="97"/>
      <c r="J28" s="9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 x14ac:dyDescent="0.35">
      <c r="A29" s="96"/>
      <c r="B29" s="97"/>
      <c r="C29" s="97"/>
      <c r="D29" s="97"/>
      <c r="E29" s="97"/>
      <c r="F29" s="97"/>
      <c r="G29" s="97"/>
      <c r="H29" s="97"/>
      <c r="I29" s="97"/>
      <c r="J29" s="9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35">
      <c r="A30" s="96"/>
      <c r="B30" s="97"/>
      <c r="C30" s="97"/>
      <c r="D30" s="97"/>
      <c r="E30" s="97"/>
      <c r="F30" s="97"/>
      <c r="G30" s="97"/>
      <c r="H30" s="97"/>
      <c r="I30" s="97"/>
      <c r="J30" s="9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35">
      <c r="A31" s="96"/>
      <c r="B31" s="97"/>
      <c r="C31" s="97"/>
      <c r="D31" s="97"/>
      <c r="E31" s="97"/>
      <c r="F31" s="97"/>
      <c r="G31" s="97"/>
      <c r="H31" s="97"/>
      <c r="I31" s="97"/>
      <c r="J31" s="98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3.25" customHeight="1" x14ac:dyDescent="0.35">
      <c r="A32" s="96"/>
      <c r="B32" s="97"/>
      <c r="C32" s="97"/>
      <c r="D32" s="97"/>
      <c r="E32" s="97"/>
      <c r="F32" s="97"/>
      <c r="G32" s="97"/>
      <c r="H32" s="97"/>
      <c r="I32" s="97"/>
      <c r="J32" s="98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3.25" customHeight="1" x14ac:dyDescent="0.35">
      <c r="A33" s="96"/>
      <c r="B33" s="97"/>
      <c r="C33" s="97"/>
      <c r="D33" s="97"/>
      <c r="E33" s="97"/>
      <c r="F33" s="97"/>
      <c r="G33" s="97"/>
      <c r="H33" s="97"/>
      <c r="I33" s="97"/>
      <c r="J33" s="98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" customHeight="1" x14ac:dyDescent="0.35">
      <c r="A34" s="96"/>
      <c r="B34" s="97"/>
      <c r="C34" s="97"/>
      <c r="D34" s="97"/>
      <c r="E34" s="97"/>
      <c r="F34" s="97"/>
      <c r="G34" s="97"/>
      <c r="H34" s="97"/>
      <c r="I34" s="97"/>
      <c r="J34" s="98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" customHeight="1" x14ac:dyDescent="0.35">
      <c r="A35" s="96"/>
      <c r="B35" s="97"/>
      <c r="C35" s="97"/>
      <c r="D35" s="97"/>
      <c r="E35" s="97"/>
      <c r="F35" s="97"/>
      <c r="G35" s="97"/>
      <c r="H35" s="97"/>
      <c r="I35" s="97"/>
      <c r="J35" s="98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35">
      <c r="A36" s="96"/>
      <c r="B36" s="97"/>
      <c r="C36" s="97"/>
      <c r="D36" s="97"/>
      <c r="E36" s="97"/>
      <c r="F36" s="97"/>
      <c r="G36" s="97"/>
      <c r="H36" s="97"/>
      <c r="I36" s="97"/>
      <c r="J36" s="98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35">
      <c r="A37" s="96"/>
      <c r="B37" s="97"/>
      <c r="C37" s="97"/>
      <c r="D37" s="97"/>
      <c r="E37" s="97"/>
      <c r="F37" s="97"/>
      <c r="G37" s="97"/>
      <c r="H37" s="97"/>
      <c r="I37" s="97"/>
      <c r="J37" s="98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6.5" customHeight="1" x14ac:dyDescent="0.35">
      <c r="A38" s="99"/>
      <c r="B38" s="100"/>
      <c r="C38" s="100"/>
      <c r="D38" s="100"/>
      <c r="E38" s="100"/>
      <c r="F38" s="100"/>
      <c r="G38" s="100"/>
      <c r="H38" s="100"/>
      <c r="I38" s="100"/>
      <c r="J38" s="10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35">
      <c r="A39" s="21"/>
      <c r="B39" s="22"/>
      <c r="C39" s="22"/>
      <c r="D39" s="22"/>
      <c r="E39" s="22"/>
      <c r="F39" s="22"/>
      <c r="G39" s="22"/>
      <c r="H39" s="22"/>
      <c r="I39" s="22"/>
      <c r="J39" s="23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35">
      <c r="A40" s="24"/>
      <c r="B40" s="25"/>
      <c r="C40" s="25"/>
      <c r="D40" s="25"/>
      <c r="E40" s="25"/>
      <c r="F40" s="25"/>
      <c r="G40" s="25"/>
      <c r="H40" s="25"/>
      <c r="I40" s="25"/>
      <c r="J40" s="26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35">
      <c r="A41" s="102" t="s">
        <v>61</v>
      </c>
      <c r="B41" s="103"/>
      <c r="C41" s="103"/>
      <c r="D41" s="103"/>
      <c r="E41" s="103"/>
      <c r="F41" s="103"/>
      <c r="G41" s="103"/>
      <c r="H41" s="103"/>
      <c r="I41" s="103"/>
      <c r="J41" s="104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35">
      <c r="A42" s="105">
        <v>45684</v>
      </c>
      <c r="B42" s="106"/>
      <c r="C42" s="106"/>
      <c r="D42" s="106"/>
      <c r="E42" s="106"/>
      <c r="F42" s="106"/>
      <c r="G42" s="106"/>
      <c r="H42" s="106"/>
      <c r="I42" s="106"/>
      <c r="J42" s="10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3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35">
      <c r="A44" s="2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35">
      <c r="A45" s="2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35">
      <c r="A46" s="2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35">
      <c r="A47" s="2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35">
      <c r="A48" s="2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35">
      <c r="A49" s="2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35">
      <c r="A50" s="2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35">
      <c r="A51" s="2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35">
      <c r="A52" s="2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35">
      <c r="A53" s="2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35">
      <c r="A54" s="2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35">
      <c r="A55" s="2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35">
      <c r="A56" s="2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35">
      <c r="A57" s="2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35">
      <c r="A58" s="2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35">
      <c r="A59" s="2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35">
      <c r="A60" s="2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35">
      <c r="A61" s="2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35">
      <c r="A62" s="2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35">
      <c r="A63" s="2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35">
      <c r="A64" s="2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35">
      <c r="A65" s="2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35">
      <c r="A66" s="2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35">
      <c r="A67" s="2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35">
      <c r="A68" s="2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35">
      <c r="A69" s="2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35">
      <c r="A70" s="2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35">
      <c r="A71" s="2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35">
      <c r="A72" s="2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35">
      <c r="A73" s="2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35">
      <c r="A74" s="2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35">
      <c r="A75" s="2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35">
      <c r="A76" s="2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35">
      <c r="A77" s="2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35">
      <c r="A78" s="2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35">
      <c r="A79" s="2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35">
      <c r="A80" s="2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35">
      <c r="A81" s="2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35">
      <c r="A82" s="2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35">
      <c r="A83" s="2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35">
      <c r="A84" s="2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35">
      <c r="A85" s="2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35">
      <c r="A86" s="2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35">
      <c r="A87" s="2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35">
      <c r="A88" s="2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35">
      <c r="A89" s="2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35">
      <c r="A90" s="2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35">
      <c r="A91" s="2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35">
      <c r="A92" s="2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35">
      <c r="A93" s="2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35">
      <c r="A94" s="2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35">
      <c r="A95" s="2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35">
      <c r="A96" s="2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35">
      <c r="A97" s="2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35">
      <c r="A98" s="2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35">
      <c r="A99" s="2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35">
      <c r="A100" s="2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35">
      <c r="A101" s="2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35">
      <c r="A102" s="2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35">
      <c r="A103" s="2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35">
      <c r="A104" s="2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35">
      <c r="A105" s="2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35">
      <c r="A106" s="2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35">
      <c r="A107" s="2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35">
      <c r="A108" s="2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35">
      <c r="A109" s="2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35">
      <c r="A110" s="2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35">
      <c r="A111" s="2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35">
      <c r="A112" s="2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35">
      <c r="A113" s="2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35">
      <c r="A114" s="2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35">
      <c r="A115" s="2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35">
      <c r="A116" s="2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35">
      <c r="A117" s="2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35">
      <c r="A118" s="2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35">
      <c r="A119" s="2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35">
      <c r="A120" s="2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35">
      <c r="A121" s="2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35">
      <c r="A122" s="2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35">
      <c r="A123" s="2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35">
      <c r="A124" s="2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35">
      <c r="A125" s="2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35">
      <c r="A126" s="2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35">
      <c r="A127" s="2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35">
      <c r="A128" s="2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35">
      <c r="A129" s="2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35">
      <c r="A130" s="2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35">
      <c r="A131" s="2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35">
      <c r="A132" s="2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35">
      <c r="A133" s="2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35">
      <c r="A134" s="2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35">
      <c r="A135" s="2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35">
      <c r="A136" s="2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35">
      <c r="A137" s="2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35">
      <c r="A138" s="2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35">
      <c r="A139" s="2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35">
      <c r="A140" s="2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35">
      <c r="A141" s="2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35">
      <c r="A142" s="2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35">
      <c r="A143" s="2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35">
      <c r="A144" s="2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35">
      <c r="A145" s="2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35">
      <c r="A146" s="2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35">
      <c r="A147" s="2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35">
      <c r="A148" s="2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35">
      <c r="A149" s="2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35">
      <c r="A150" s="2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35">
      <c r="A151" s="2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35">
      <c r="A152" s="2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35">
      <c r="A153" s="2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35">
      <c r="A154" s="2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35">
      <c r="A155" s="2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35">
      <c r="A156" s="2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35">
      <c r="A157" s="2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35">
      <c r="A158" s="2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35">
      <c r="A159" s="2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35">
      <c r="A160" s="2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35">
      <c r="A161" s="2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35">
      <c r="A162" s="2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35">
      <c r="A163" s="2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35">
      <c r="A164" s="2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35">
      <c r="A165" s="2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35">
      <c r="A166" s="2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35">
      <c r="A167" s="2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35">
      <c r="A168" s="2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35">
      <c r="A169" s="27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35">
      <c r="A170" s="27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35">
      <c r="A171" s="27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35">
      <c r="A172" s="27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35">
      <c r="A173" s="27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35">
      <c r="A174" s="27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35">
      <c r="A175" s="27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35">
      <c r="A176" s="27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35">
      <c r="A177" s="27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35">
      <c r="A178" s="27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35">
      <c r="A179" s="27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35">
      <c r="A180" s="27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35">
      <c r="A181" s="27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35">
      <c r="A182" s="27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35">
      <c r="A183" s="27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35">
      <c r="A184" s="27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35">
      <c r="A185" s="27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35">
      <c r="A186" s="27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35">
      <c r="A187" s="27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35">
      <c r="A188" s="27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35">
      <c r="A189" s="27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35">
      <c r="A190" s="27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35">
      <c r="A191" s="27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35">
      <c r="A192" s="27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35">
      <c r="A193" s="27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35">
      <c r="A194" s="27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35">
      <c r="A195" s="27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35">
      <c r="A196" s="27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35">
      <c r="A197" s="27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35">
      <c r="A198" s="27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35">
      <c r="A199" s="27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35">
      <c r="A200" s="27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35">
      <c r="A201" s="27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35">
      <c r="A202" s="27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35">
      <c r="A203" s="27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35">
      <c r="A204" s="27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35">
      <c r="A205" s="27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35">
      <c r="A206" s="27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35">
      <c r="A207" s="27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35">
      <c r="A208" s="27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35">
      <c r="A209" s="27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35">
      <c r="A210" s="27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35">
      <c r="A211" s="27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35">
      <c r="A212" s="27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35">
      <c r="A213" s="27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35">
      <c r="A214" s="27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35">
      <c r="A215" s="27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35">
      <c r="A216" s="27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35">
      <c r="A217" s="27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35">
      <c r="A218" s="27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35">
      <c r="A219" s="27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35">
      <c r="A220" s="27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35">
      <c r="A221" s="27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35">
      <c r="A222" s="27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35">
      <c r="A223" s="27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35">
      <c r="A224" s="27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35">
      <c r="A225" s="27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35">
      <c r="A226" s="27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35">
      <c r="A227" s="27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35">
      <c r="A228" s="27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35">
      <c r="A229" s="27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35">
      <c r="A230" s="27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35">
      <c r="A231" s="27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35">
      <c r="A232" s="27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35">
      <c r="A233" s="27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35">
      <c r="A234" s="27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35">
      <c r="A235" s="27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35">
      <c r="A236" s="27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35">
      <c r="A237" s="27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35">
      <c r="A238" s="27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35">
      <c r="A239" s="27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35">
      <c r="A240" s="27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35">
      <c r="A241" s="27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35">
      <c r="A242" s="27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35">
      <c r="A243" s="27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35">
      <c r="A244" s="27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35">
      <c r="A245" s="27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35">
      <c r="A246" s="27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35">
      <c r="A247" s="27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35">
      <c r="A248" s="27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35">
      <c r="A249" s="27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35">
      <c r="A250" s="27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35">
      <c r="A251" s="27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35">
      <c r="A252" s="27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35">
      <c r="A253" s="27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35">
      <c r="A254" s="27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35">
      <c r="A255" s="27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35">
      <c r="A256" s="27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35">
      <c r="A257" s="27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35">
      <c r="A258" s="27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35">
      <c r="A259" s="27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35">
      <c r="A260" s="27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35">
      <c r="A261" s="27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35">
      <c r="A262" s="27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35">
      <c r="A263" s="27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35">
      <c r="A264" s="27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35">
      <c r="A265" s="27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35">
      <c r="A266" s="27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35">
      <c r="A267" s="27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35">
      <c r="A268" s="27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35">
      <c r="A269" s="27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35">
      <c r="A270" s="27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35">
      <c r="A271" s="27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35">
      <c r="A272" s="27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35">
      <c r="A273" s="27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35">
      <c r="A274" s="27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35">
      <c r="A275" s="27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35">
      <c r="A276" s="27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35">
      <c r="A277" s="27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35">
      <c r="A278" s="27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35">
      <c r="A279" s="27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35">
      <c r="A280" s="27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35">
      <c r="A281" s="27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35">
      <c r="A282" s="27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35">
      <c r="A283" s="27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35">
      <c r="A284" s="27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35">
      <c r="A285" s="27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35">
      <c r="A286" s="27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35">
      <c r="A287" s="27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35">
      <c r="A288" s="27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35">
      <c r="A289" s="27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35">
      <c r="A290" s="27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35">
      <c r="A291" s="27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35">
      <c r="A292" s="27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35">
      <c r="A293" s="27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35">
      <c r="A294" s="27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35">
      <c r="A295" s="27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35">
      <c r="A296" s="27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35">
      <c r="A297" s="27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35">
      <c r="A298" s="27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35">
      <c r="A299" s="27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35">
      <c r="A300" s="27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35">
      <c r="A301" s="27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35">
      <c r="A302" s="27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35">
      <c r="A303" s="27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35">
      <c r="A304" s="27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35">
      <c r="A305" s="27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35">
      <c r="A306" s="27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35">
      <c r="A307" s="27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35">
      <c r="A308" s="27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35">
      <c r="A309" s="27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35">
      <c r="A310" s="27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35">
      <c r="A311" s="27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35">
      <c r="A312" s="27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35">
      <c r="A313" s="27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35">
      <c r="A314" s="27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35">
      <c r="A315" s="27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35">
      <c r="A316" s="27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35">
      <c r="A317" s="27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35">
      <c r="A318" s="27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35">
      <c r="A319" s="27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35">
      <c r="A320" s="27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35">
      <c r="A321" s="27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35">
      <c r="A322" s="27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35">
      <c r="A323" s="27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35">
      <c r="A324" s="27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35">
      <c r="A325" s="27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35">
      <c r="A326" s="27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35">
      <c r="A327" s="27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35">
      <c r="A328" s="27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35">
      <c r="A329" s="27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35">
      <c r="A330" s="27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35">
      <c r="A331" s="27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35">
      <c r="A332" s="27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35">
      <c r="A333" s="27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35">
      <c r="A334" s="27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35">
      <c r="A335" s="27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35">
      <c r="A336" s="27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35">
      <c r="A337" s="27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35">
      <c r="A338" s="27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35">
      <c r="A339" s="27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35">
      <c r="A340" s="27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35">
      <c r="A341" s="27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35">
      <c r="A342" s="27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35">
      <c r="A343" s="27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35">
      <c r="A344" s="27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35">
      <c r="A345" s="27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35">
      <c r="A346" s="27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35">
      <c r="A347" s="27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35">
      <c r="A348" s="27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35">
      <c r="A349" s="27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35">
      <c r="A350" s="27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35">
      <c r="A351" s="27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35">
      <c r="A352" s="27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35">
      <c r="A353" s="27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35">
      <c r="A354" s="27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35">
      <c r="A355" s="27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35">
      <c r="A356" s="27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35">
      <c r="A357" s="27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35">
      <c r="A358" s="27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35">
      <c r="A359" s="27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35">
      <c r="A360" s="27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35">
      <c r="A361" s="27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35">
      <c r="A362" s="27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35">
      <c r="A363" s="27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35">
      <c r="A364" s="27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35">
      <c r="A365" s="27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35">
      <c r="A366" s="27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35">
      <c r="A367" s="27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35">
      <c r="A368" s="27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35">
      <c r="A369" s="27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35">
      <c r="A370" s="27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35">
      <c r="A371" s="27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35">
      <c r="A372" s="27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35">
      <c r="A373" s="27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35">
      <c r="A374" s="27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35">
      <c r="A375" s="27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35">
      <c r="A376" s="27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35">
      <c r="A377" s="2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35">
      <c r="A378" s="2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35">
      <c r="A379" s="27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35">
      <c r="A380" s="27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35">
      <c r="A381" s="27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35">
      <c r="A382" s="27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35">
      <c r="A383" s="27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35">
      <c r="A384" s="27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35">
      <c r="A385" s="27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35">
      <c r="A386" s="27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35">
      <c r="A387" s="27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35">
      <c r="A388" s="27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35">
      <c r="A389" s="27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35">
      <c r="A390" s="27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35">
      <c r="A391" s="27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35">
      <c r="A392" s="27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35">
      <c r="A393" s="27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35">
      <c r="A394" s="27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35">
      <c r="A395" s="27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35">
      <c r="A396" s="27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35">
      <c r="A397" s="27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35">
      <c r="A398" s="27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35">
      <c r="A399" s="27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35">
      <c r="A400" s="27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35">
      <c r="A401" s="27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35">
      <c r="A402" s="27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35">
      <c r="A403" s="27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35">
      <c r="A404" s="27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35">
      <c r="A405" s="27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35">
      <c r="A406" s="27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35">
      <c r="A407" s="27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35">
      <c r="A408" s="27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35">
      <c r="A409" s="27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35">
      <c r="A410" s="27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35">
      <c r="A411" s="27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35">
      <c r="A412" s="27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35">
      <c r="A413" s="27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35">
      <c r="A414" s="27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35">
      <c r="A415" s="27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35">
      <c r="A416" s="27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35">
      <c r="A417" s="27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35">
      <c r="A418" s="27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35">
      <c r="A419" s="27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35">
      <c r="A420" s="27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35">
      <c r="A421" s="27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35">
      <c r="A422" s="27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35">
      <c r="A423" s="27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35">
      <c r="A424" s="27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35">
      <c r="A425" s="27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35">
      <c r="A426" s="27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35">
      <c r="A427" s="27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35">
      <c r="A428" s="27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35">
      <c r="A429" s="27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35">
      <c r="A430" s="27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35">
      <c r="A431" s="27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35">
      <c r="A432" s="27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35">
      <c r="A433" s="27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35">
      <c r="A434" s="27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35">
      <c r="A435" s="27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35">
      <c r="A436" s="27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35">
      <c r="A437" s="27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35">
      <c r="A438" s="27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35">
      <c r="A439" s="27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35">
      <c r="A440" s="27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35">
      <c r="A441" s="27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35">
      <c r="A442" s="27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35">
      <c r="A443" s="27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35">
      <c r="A444" s="27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35">
      <c r="A445" s="27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35">
      <c r="A446" s="27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35">
      <c r="A447" s="27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35">
      <c r="A448" s="27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35">
      <c r="A449" s="27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35">
      <c r="A450" s="27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35">
      <c r="A451" s="27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35">
      <c r="A452" s="27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35">
      <c r="A453" s="27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35">
      <c r="A454" s="27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35">
      <c r="A455" s="27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35">
      <c r="A456" s="27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35">
      <c r="A457" s="27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35">
      <c r="A458" s="27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35">
      <c r="A459" s="27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35">
      <c r="A460" s="27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35">
      <c r="A461" s="27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35">
      <c r="A462" s="27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35">
      <c r="A463" s="27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35">
      <c r="A464" s="27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35">
      <c r="A465" s="27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35">
      <c r="A466" s="27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35">
      <c r="A467" s="27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35">
      <c r="A468" s="27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35">
      <c r="A469" s="27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35">
      <c r="A470" s="27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35">
      <c r="A471" s="27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35">
      <c r="A472" s="27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35">
      <c r="A473" s="27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35">
      <c r="A474" s="27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35">
      <c r="A475" s="27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35">
      <c r="A476" s="27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35">
      <c r="A477" s="27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35">
      <c r="A478" s="27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35">
      <c r="A479" s="27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35">
      <c r="A480" s="27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35">
      <c r="A481" s="27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35">
      <c r="A482" s="27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35">
      <c r="A483" s="27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35">
      <c r="A484" s="27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35">
      <c r="A485" s="27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35">
      <c r="A486" s="27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35">
      <c r="A487" s="27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35">
      <c r="A488" s="27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35">
      <c r="A489" s="27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35">
      <c r="A490" s="27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35">
      <c r="A491" s="27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35">
      <c r="A492" s="27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35">
      <c r="A493" s="27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35">
      <c r="A494" s="27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35">
      <c r="A495" s="27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35">
      <c r="A496" s="27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35">
      <c r="A497" s="27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35">
      <c r="A498" s="27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35">
      <c r="A499" s="27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35">
      <c r="A500" s="27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35">
      <c r="A501" s="27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35">
      <c r="A502" s="27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35">
      <c r="A503" s="27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35">
      <c r="A504" s="27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35">
      <c r="A505" s="27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35">
      <c r="A506" s="27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35">
      <c r="A507" s="27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35">
      <c r="A508" s="27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35">
      <c r="A509" s="27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35">
      <c r="A510" s="27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35">
      <c r="A511" s="27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35">
      <c r="A512" s="27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35">
      <c r="A513" s="27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35">
      <c r="A514" s="27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35">
      <c r="A515" s="27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35">
      <c r="A516" s="27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35">
      <c r="A517" s="27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35">
      <c r="A518" s="27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35">
      <c r="A519" s="27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35">
      <c r="A520" s="27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35">
      <c r="A521" s="27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35">
      <c r="A522" s="27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35">
      <c r="A523" s="27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35">
      <c r="A524" s="27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35">
      <c r="A525" s="27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35">
      <c r="A526" s="27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35">
      <c r="A527" s="27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35">
      <c r="A528" s="27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35">
      <c r="A529" s="27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35">
      <c r="A530" s="27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35">
      <c r="A531" s="27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35">
      <c r="A532" s="27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35">
      <c r="A533" s="27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35">
      <c r="A534" s="27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35">
      <c r="A535" s="27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35">
      <c r="A536" s="27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35">
      <c r="A537" s="27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35">
      <c r="A538" s="27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35">
      <c r="A539" s="27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35">
      <c r="A540" s="27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35">
      <c r="A541" s="27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35">
      <c r="A542" s="27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35">
      <c r="A543" s="27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35">
      <c r="A544" s="27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35">
      <c r="A545" s="27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35">
      <c r="A546" s="27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35">
      <c r="A547" s="27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35">
      <c r="A548" s="27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35">
      <c r="A549" s="27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35">
      <c r="A550" s="27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35">
      <c r="A551" s="27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35">
      <c r="A552" s="27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35">
      <c r="A553" s="27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35">
      <c r="A554" s="27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35">
      <c r="A555" s="27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35">
      <c r="A556" s="27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35">
      <c r="A557" s="27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35">
      <c r="A558" s="27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35">
      <c r="A559" s="27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35">
      <c r="A560" s="27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35">
      <c r="A561" s="27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35">
      <c r="A562" s="27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35">
      <c r="A563" s="27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35">
      <c r="A564" s="27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35">
      <c r="A565" s="27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35">
      <c r="A566" s="27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35">
      <c r="A567" s="27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35">
      <c r="A568" s="27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35">
      <c r="A569" s="27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35">
      <c r="A570" s="27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35">
      <c r="A571" s="27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35">
      <c r="A572" s="27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35">
      <c r="A573" s="27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35">
      <c r="A574" s="27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35">
      <c r="A575" s="27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35">
      <c r="A576" s="27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35">
      <c r="A577" s="27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35">
      <c r="A578" s="27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35">
      <c r="A579" s="27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35">
      <c r="A580" s="27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35">
      <c r="A581" s="27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35">
      <c r="A582" s="27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35">
      <c r="A583" s="27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35">
      <c r="A584" s="27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35">
      <c r="A585" s="27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35">
      <c r="A586" s="27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35">
      <c r="A587" s="27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35">
      <c r="A588" s="27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35">
      <c r="A589" s="27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35">
      <c r="A590" s="27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35">
      <c r="A591" s="27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35">
      <c r="A592" s="27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35">
      <c r="A593" s="27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35">
      <c r="A594" s="27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35">
      <c r="A595" s="27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35">
      <c r="A596" s="27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35">
      <c r="A597" s="27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35">
      <c r="A598" s="27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35">
      <c r="A599" s="27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35">
      <c r="A600" s="27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35">
      <c r="A601" s="27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35">
      <c r="A602" s="27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35">
      <c r="A603" s="27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35">
      <c r="A604" s="27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35">
      <c r="A605" s="27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35">
      <c r="A606" s="27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35">
      <c r="A607" s="27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35">
      <c r="A608" s="27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35">
      <c r="A609" s="27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35">
      <c r="A610" s="27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35">
      <c r="A611" s="27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35">
      <c r="A612" s="27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35">
      <c r="A613" s="27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35">
      <c r="A614" s="27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35">
      <c r="A615" s="27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35">
      <c r="A616" s="27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35">
      <c r="A617" s="27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35">
      <c r="A618" s="27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35">
      <c r="A619" s="27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35">
      <c r="A620" s="27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35">
      <c r="A621" s="27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35">
      <c r="A622" s="27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35">
      <c r="A623" s="27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35">
      <c r="A624" s="27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35">
      <c r="A625" s="27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35">
      <c r="A626" s="27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35">
      <c r="A627" s="27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35">
      <c r="A628" s="27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35">
      <c r="A629" s="27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35">
      <c r="A630" s="27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35">
      <c r="A631" s="27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35">
      <c r="A632" s="27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35">
      <c r="A633" s="27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35">
      <c r="A634" s="27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35">
      <c r="A635" s="27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35">
      <c r="A636" s="27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35">
      <c r="A637" s="27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35">
      <c r="A638" s="27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35">
      <c r="A639" s="27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35">
      <c r="A640" s="27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35">
      <c r="A641" s="27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35">
      <c r="A642" s="27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35">
      <c r="A643" s="27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35">
      <c r="A644" s="27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35">
      <c r="A645" s="27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35">
      <c r="A646" s="27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35">
      <c r="A647" s="27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35">
      <c r="A648" s="27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35">
      <c r="A649" s="27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35">
      <c r="A650" s="27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35">
      <c r="A651" s="27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35">
      <c r="A652" s="27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35">
      <c r="A653" s="27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35">
      <c r="A654" s="27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35">
      <c r="A655" s="27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35">
      <c r="A656" s="27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35">
      <c r="A657" s="27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35">
      <c r="A658" s="27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35">
      <c r="A659" s="27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35">
      <c r="A660" s="27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35">
      <c r="A661" s="27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35">
      <c r="A662" s="27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35">
      <c r="A663" s="27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35">
      <c r="A664" s="27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35">
      <c r="A665" s="27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35">
      <c r="A666" s="27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35">
      <c r="A667" s="27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35">
      <c r="A668" s="27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35">
      <c r="A669" s="27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35">
      <c r="A670" s="27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35">
      <c r="A671" s="27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35">
      <c r="A672" s="27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35">
      <c r="A673" s="27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35">
      <c r="A674" s="27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35">
      <c r="A675" s="27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35">
      <c r="A676" s="27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35">
      <c r="A677" s="27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35">
      <c r="A678" s="27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35">
      <c r="A679" s="27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35">
      <c r="A680" s="27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35">
      <c r="A681" s="27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35">
      <c r="A682" s="27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35">
      <c r="A683" s="27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35">
      <c r="A684" s="27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35">
      <c r="A685" s="27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35">
      <c r="A686" s="27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35">
      <c r="A687" s="27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35">
      <c r="A688" s="27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35">
      <c r="A689" s="27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35">
      <c r="A690" s="27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35">
      <c r="A691" s="27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35">
      <c r="A692" s="27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35">
      <c r="A693" s="27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35">
      <c r="A694" s="27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35">
      <c r="A695" s="27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35">
      <c r="A696" s="27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35">
      <c r="A697" s="27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35">
      <c r="A698" s="27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35">
      <c r="A699" s="27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35">
      <c r="A700" s="27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35">
      <c r="A701" s="27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35">
      <c r="A702" s="27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35">
      <c r="A703" s="27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35">
      <c r="A704" s="27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35">
      <c r="A705" s="27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35">
      <c r="A706" s="27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35">
      <c r="A707" s="27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35">
      <c r="A708" s="27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35">
      <c r="A709" s="27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35">
      <c r="A710" s="27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35">
      <c r="A711" s="27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35">
      <c r="A712" s="27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35">
      <c r="A713" s="27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35">
      <c r="A714" s="27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35">
      <c r="A715" s="27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35">
      <c r="A716" s="27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35">
      <c r="A717" s="27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35">
      <c r="A718" s="27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35">
      <c r="A719" s="27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35">
      <c r="A720" s="27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35">
      <c r="A721" s="27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35">
      <c r="A722" s="27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35">
      <c r="A723" s="27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35">
      <c r="A724" s="27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35">
      <c r="A725" s="27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35">
      <c r="A726" s="27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35">
      <c r="A727" s="27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35">
      <c r="A728" s="27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35">
      <c r="A729" s="27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35">
      <c r="A730" s="27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35">
      <c r="A731" s="27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35">
      <c r="A732" s="27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35">
      <c r="A733" s="27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35">
      <c r="A734" s="27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35">
      <c r="A735" s="27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35">
      <c r="A736" s="27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35">
      <c r="A737" s="27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35">
      <c r="A738" s="27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35">
      <c r="A739" s="27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35">
      <c r="A740" s="27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35">
      <c r="A741" s="27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35">
      <c r="A742" s="27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35">
      <c r="A743" s="27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35">
      <c r="A744" s="27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35">
      <c r="A745" s="27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35">
      <c r="A746" s="27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35">
      <c r="A747" s="27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35">
      <c r="A748" s="27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35">
      <c r="A749" s="27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35">
      <c r="A750" s="27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35">
      <c r="A751" s="27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35">
      <c r="A752" s="27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35">
      <c r="A753" s="27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35">
      <c r="A754" s="27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35">
      <c r="A755" s="27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35">
      <c r="A756" s="27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35">
      <c r="A757" s="27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35">
      <c r="A758" s="27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35">
      <c r="A759" s="27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35">
      <c r="A760" s="27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35">
      <c r="A761" s="27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35">
      <c r="A762" s="27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35">
      <c r="A763" s="27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35">
      <c r="A764" s="27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35">
      <c r="A765" s="27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35">
      <c r="A766" s="27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35">
      <c r="A767" s="27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35">
      <c r="A768" s="27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35">
      <c r="A769" s="27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35">
      <c r="A770" s="27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35">
      <c r="A771" s="27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35">
      <c r="A772" s="27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35">
      <c r="A773" s="27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35">
      <c r="A774" s="27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35">
      <c r="A775" s="27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35">
      <c r="A776" s="27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35">
      <c r="A777" s="27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35">
      <c r="A778" s="27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35">
      <c r="A779" s="27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35">
      <c r="A780" s="27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35">
      <c r="A781" s="27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35">
      <c r="A782" s="27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35">
      <c r="A783" s="27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35">
      <c r="A784" s="27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35">
      <c r="A785" s="27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35">
      <c r="A786" s="27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35">
      <c r="A787" s="27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35">
      <c r="A788" s="27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35">
      <c r="A789" s="27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35">
      <c r="A790" s="27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35">
      <c r="A791" s="27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35">
      <c r="A792" s="27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35">
      <c r="A793" s="27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35">
      <c r="A794" s="27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35">
      <c r="A795" s="27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35">
      <c r="A796" s="27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35">
      <c r="A797" s="27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35">
      <c r="A798" s="27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35">
      <c r="A799" s="27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35">
      <c r="A800" s="27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35">
      <c r="A801" s="27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35">
      <c r="A802" s="27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35">
      <c r="A803" s="27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35">
      <c r="A804" s="27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35">
      <c r="A805" s="27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35">
      <c r="A806" s="27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35">
      <c r="A807" s="27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35">
      <c r="A808" s="27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35">
      <c r="A809" s="27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35">
      <c r="A810" s="27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35">
      <c r="A811" s="27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35">
      <c r="A812" s="27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35">
      <c r="A813" s="27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35">
      <c r="A814" s="27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35">
      <c r="A815" s="27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35">
      <c r="A816" s="27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35">
      <c r="A817" s="27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35">
      <c r="A818" s="27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35">
      <c r="A819" s="27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35">
      <c r="A820" s="27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35">
      <c r="A821" s="27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35">
      <c r="A822" s="27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35">
      <c r="A823" s="27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35">
      <c r="A824" s="27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35">
      <c r="A825" s="27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35">
      <c r="A826" s="27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35">
      <c r="A827" s="27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35">
      <c r="A828" s="27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35">
      <c r="A829" s="27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35">
      <c r="A830" s="27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35">
      <c r="A831" s="27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35">
      <c r="A832" s="27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35">
      <c r="A833" s="27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35">
      <c r="A834" s="27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35">
      <c r="A835" s="27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35">
      <c r="A836" s="27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35">
      <c r="A837" s="27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35">
      <c r="A838" s="27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35">
      <c r="A839" s="27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35">
      <c r="A840" s="27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35">
      <c r="A841" s="27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35">
      <c r="A842" s="27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35">
      <c r="A843" s="27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35">
      <c r="A844" s="27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35">
      <c r="A845" s="27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35">
      <c r="A846" s="27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35">
      <c r="A847" s="27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35">
      <c r="A848" s="27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35">
      <c r="A849" s="27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35">
      <c r="A850" s="27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35">
      <c r="A851" s="27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35">
      <c r="A852" s="27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35">
      <c r="A853" s="27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35">
      <c r="A854" s="27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35">
      <c r="A855" s="27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35">
      <c r="A856" s="27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35">
      <c r="A857" s="27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35">
      <c r="A858" s="27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35">
      <c r="A859" s="27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35">
      <c r="A860" s="27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35">
      <c r="A861" s="27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35">
      <c r="A862" s="27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35">
      <c r="A863" s="27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35">
      <c r="A864" s="27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35">
      <c r="A865" s="27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35">
      <c r="A866" s="27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35">
      <c r="A867" s="27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35">
      <c r="A868" s="27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35">
      <c r="A869" s="27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35">
      <c r="A870" s="27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35">
      <c r="A871" s="27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35">
      <c r="A872" s="27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35">
      <c r="A873" s="27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35">
      <c r="A874" s="27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35">
      <c r="A875" s="27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35">
      <c r="A876" s="27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35">
      <c r="A877" s="27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35">
      <c r="A878" s="27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35">
      <c r="A879" s="27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35">
      <c r="A880" s="27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35">
      <c r="A881" s="27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35">
      <c r="A882" s="27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35">
      <c r="A883" s="27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35">
      <c r="A884" s="27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35">
      <c r="A885" s="27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35">
      <c r="A886" s="27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35">
      <c r="A887" s="27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35">
      <c r="A888" s="27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35">
      <c r="A889" s="27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35">
      <c r="A890" s="27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35">
      <c r="A891" s="27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35">
      <c r="A892" s="27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35">
      <c r="A893" s="27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35">
      <c r="A894" s="27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35">
      <c r="A895" s="27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35">
      <c r="A896" s="27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35">
      <c r="A897" s="27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35">
      <c r="A898" s="27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35">
      <c r="A899" s="27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35">
      <c r="A900" s="27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35">
      <c r="A901" s="27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35">
      <c r="A902" s="27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35">
      <c r="A903" s="27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35">
      <c r="A904" s="27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35">
      <c r="A905" s="27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35">
      <c r="A906" s="27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35">
      <c r="A907" s="27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35">
      <c r="A908" s="27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35">
      <c r="A909" s="27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35">
      <c r="A910" s="27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35">
      <c r="A911" s="27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35">
      <c r="A912" s="27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35">
      <c r="A913" s="27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35">
      <c r="A914" s="27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35">
      <c r="A915" s="27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35">
      <c r="A916" s="27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35">
      <c r="A917" s="27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35">
      <c r="A918" s="27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35">
      <c r="A919" s="27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35">
      <c r="A920" s="27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35">
      <c r="A921" s="27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35">
      <c r="A922" s="27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35">
      <c r="A923" s="27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35">
      <c r="A924" s="27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35">
      <c r="A925" s="27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35">
      <c r="A926" s="27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35">
      <c r="A927" s="27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35">
      <c r="A928" s="27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35">
      <c r="A929" s="27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35">
      <c r="A930" s="27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35">
      <c r="A931" s="27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35">
      <c r="A932" s="27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35">
      <c r="A933" s="27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35">
      <c r="A934" s="27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35">
      <c r="A935" s="27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35">
      <c r="A936" s="27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35">
      <c r="A937" s="27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35">
      <c r="A938" s="27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35">
      <c r="A939" s="27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35">
      <c r="A940" s="27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35">
      <c r="A941" s="27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35">
      <c r="A942" s="27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35">
      <c r="A943" s="27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35">
      <c r="A944" s="27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35">
      <c r="A945" s="27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35">
      <c r="A946" s="27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35">
      <c r="A947" s="27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35">
      <c r="A948" s="27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35">
      <c r="A949" s="27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35">
      <c r="A950" s="27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35">
      <c r="A951" s="27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35">
      <c r="A952" s="27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35">
      <c r="A953" s="27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35">
      <c r="A954" s="27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35">
      <c r="A955" s="27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35">
      <c r="A956" s="27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35">
      <c r="A957" s="27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35">
      <c r="A958" s="27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35">
      <c r="A959" s="27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35">
      <c r="A960" s="27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35">
      <c r="A961" s="27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35">
      <c r="A962" s="27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35">
      <c r="A963" s="27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35">
      <c r="A964" s="27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35">
      <c r="A965" s="27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35">
      <c r="A966" s="27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35">
      <c r="A967" s="27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35">
      <c r="A968" s="27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35">
      <c r="A969" s="27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35">
      <c r="A970" s="27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35">
      <c r="A971" s="27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35">
      <c r="A972" s="27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35">
      <c r="A973" s="27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35">
      <c r="A974" s="27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35">
      <c r="A975" s="27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35">
      <c r="A976" s="27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35">
      <c r="A977" s="27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35">
      <c r="A978" s="27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35">
      <c r="A979" s="27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35">
      <c r="A980" s="27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35">
      <c r="A981" s="27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35">
      <c r="A982" s="27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35">
      <c r="A983" s="27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35">
      <c r="A984" s="27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35">
      <c r="A985" s="27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35">
      <c r="A986" s="27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35">
      <c r="A987" s="27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35">
      <c r="A988" s="27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35">
      <c r="A989" s="27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35">
      <c r="A990" s="27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35">
      <c r="A991" s="27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35">
      <c r="A992" s="27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35">
      <c r="A993" s="27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35">
      <c r="A994" s="27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35">
      <c r="A995" s="27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35">
      <c r="A996" s="27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35">
      <c r="A997" s="27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35">
      <c r="A998" s="27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35">
      <c r="A999" s="27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35">
      <c r="A1000" s="27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0">
    <mergeCell ref="A19:J38"/>
    <mergeCell ref="A41:J41"/>
    <mergeCell ref="A42:J42"/>
    <mergeCell ref="A1:J5"/>
    <mergeCell ref="A9:J9"/>
    <mergeCell ref="A10:J11"/>
    <mergeCell ref="A14:J14"/>
    <mergeCell ref="A15:J15"/>
    <mergeCell ref="A16:J16"/>
    <mergeCell ref="A17:J17"/>
  </mergeCells>
  <pageMargins left="0.7" right="0.7" top="0.53" bottom="0.5" header="0" footer="0"/>
  <pageSetup scale="9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workbookViewId="0">
      <selection activeCell="A12" sqref="A12"/>
    </sheetView>
  </sheetViews>
  <sheetFormatPr defaultColWidth="14.453125" defaultRowHeight="15" customHeight="1" x14ac:dyDescent="0.35"/>
  <cols>
    <col min="1" max="1" width="77.453125" style="31" customWidth="1"/>
    <col min="2" max="2" width="13.453125" style="31" customWidth="1"/>
    <col min="3" max="3" width="29.453125" style="31" customWidth="1"/>
    <col min="4" max="4" width="18.453125" style="31" customWidth="1"/>
    <col min="5" max="5" width="13.453125" style="31" customWidth="1"/>
    <col min="6" max="6" width="18.36328125" style="31" customWidth="1"/>
    <col min="7" max="26" width="8.6328125" style="31" customWidth="1"/>
    <col min="27" max="16384" width="14.453125" style="31"/>
  </cols>
  <sheetData>
    <row r="1" spans="1:26" ht="22.5" customHeight="1" x14ac:dyDescent="0.55000000000000004">
      <c r="A1" s="121"/>
      <c r="B1" s="122"/>
      <c r="C1" s="122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22.5" customHeight="1" x14ac:dyDescent="0.6">
      <c r="A2" s="123" t="s">
        <v>45</v>
      </c>
      <c r="B2" s="123"/>
      <c r="C2" s="123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2.5" customHeight="1" x14ac:dyDescent="0.55000000000000004"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22.5" customHeight="1" x14ac:dyDescent="0.55000000000000004">
      <c r="A4" s="126" t="s">
        <v>67</v>
      </c>
      <c r="B4" s="126"/>
      <c r="C4" s="126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22.5" customHeight="1" thickBot="1" x14ac:dyDescent="0.6">
      <c r="A5" s="124"/>
      <c r="B5" s="125"/>
      <c r="C5" s="12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2.5" customHeight="1" thickBot="1" x14ac:dyDescent="0.6">
      <c r="A6" s="137" t="s">
        <v>63</v>
      </c>
      <c r="B6" s="138" t="s">
        <v>5</v>
      </c>
      <c r="C6" s="139">
        <f>'ENDABAGUNA Summary'!C8</f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2.5" customHeight="1" thickBot="1" x14ac:dyDescent="0.6">
      <c r="A7" s="46" t="s">
        <v>47</v>
      </c>
      <c r="B7" s="56" t="s">
        <v>5</v>
      </c>
      <c r="C7" s="84">
        <f>SUM(C6:C6)</f>
        <v>0</v>
      </c>
      <c r="D7" s="33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2.5" customHeight="1" thickBot="1" x14ac:dyDescent="0.6">
      <c r="A8" s="32" t="s">
        <v>6</v>
      </c>
      <c r="B8" s="35" t="s">
        <v>5</v>
      </c>
      <c r="C8" s="36">
        <f>C7*0.15</f>
        <v>0</v>
      </c>
      <c r="D8" s="33"/>
      <c r="E8" s="33"/>
      <c r="F8" s="33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22.5" customHeight="1" thickBot="1" x14ac:dyDescent="0.6">
      <c r="A9" s="32"/>
      <c r="B9" s="35"/>
      <c r="C9" s="36"/>
      <c r="D9" s="33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22.5" customHeight="1" thickBot="1" x14ac:dyDescent="0.6">
      <c r="A10" s="32" t="s">
        <v>7</v>
      </c>
      <c r="B10" s="35" t="s">
        <v>5</v>
      </c>
      <c r="C10" s="36">
        <f>C7+C8</f>
        <v>0</v>
      </c>
      <c r="D10" s="33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22.5" customHeight="1" x14ac:dyDescent="0.55000000000000004">
      <c r="A11" s="30"/>
      <c r="B11" s="34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2.5" customHeight="1" x14ac:dyDescent="0.55000000000000004">
      <c r="A12" s="30"/>
      <c r="B12" s="34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2.5" customHeight="1" x14ac:dyDescent="0.55000000000000004">
      <c r="A13" s="30"/>
      <c r="B13" s="34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2.5" customHeight="1" x14ac:dyDescent="0.55000000000000004">
      <c r="A14" s="30"/>
      <c r="B14" s="34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2.5" customHeight="1" x14ac:dyDescent="0.55000000000000004">
      <c r="A15" s="30"/>
      <c r="B15" s="34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22.5" customHeight="1" x14ac:dyDescent="0.55000000000000004">
      <c r="A16" s="30"/>
      <c r="B16" s="34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2.5" customHeight="1" x14ac:dyDescent="0.55000000000000004">
      <c r="A17" s="30"/>
      <c r="B17" s="34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2.5" customHeight="1" x14ac:dyDescent="0.55000000000000004">
      <c r="A18" s="30"/>
      <c r="B18" s="34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2.5" customHeight="1" x14ac:dyDescent="0.55000000000000004">
      <c r="A19" s="30"/>
      <c r="B19" s="34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2.5" customHeight="1" x14ac:dyDescent="0.55000000000000004">
      <c r="A20" s="30"/>
      <c r="B20" s="34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2.5" customHeight="1" x14ac:dyDescent="0.55000000000000004">
      <c r="A21" s="30"/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22.5" customHeight="1" x14ac:dyDescent="0.55000000000000004">
      <c r="A22" s="30"/>
      <c r="B22" s="34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2.5" customHeight="1" x14ac:dyDescent="0.55000000000000004">
      <c r="A23" s="30"/>
      <c r="B23" s="3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22.5" customHeight="1" x14ac:dyDescent="0.55000000000000004">
      <c r="A24" s="30"/>
      <c r="B24" s="34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2.5" customHeight="1" x14ac:dyDescent="0.55000000000000004">
      <c r="A25" s="30"/>
      <c r="B25" s="34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22.5" customHeight="1" x14ac:dyDescent="0.55000000000000004">
      <c r="A26" s="30"/>
      <c r="B26" s="3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2.5" customHeight="1" x14ac:dyDescent="0.55000000000000004">
      <c r="A27" s="30"/>
      <c r="B27" s="3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22.5" customHeight="1" x14ac:dyDescent="0.55000000000000004">
      <c r="A28" s="30"/>
      <c r="B28" s="3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22.5" customHeight="1" x14ac:dyDescent="0.55000000000000004">
      <c r="A29" s="30"/>
      <c r="B29" s="3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22.5" customHeight="1" x14ac:dyDescent="0.55000000000000004">
      <c r="A30" s="30"/>
      <c r="B30" s="34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2.5" customHeight="1" x14ac:dyDescent="0.55000000000000004">
      <c r="A31" s="30"/>
      <c r="B31" s="34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22.5" customHeight="1" x14ac:dyDescent="0.55000000000000004">
      <c r="A32" s="30"/>
      <c r="B32" s="34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2.5" customHeight="1" x14ac:dyDescent="0.55000000000000004">
      <c r="A33" s="30"/>
      <c r="B33" s="34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22.5" customHeight="1" x14ac:dyDescent="0.55000000000000004">
      <c r="A34" s="30"/>
      <c r="B34" s="34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2.5" customHeight="1" x14ac:dyDescent="0.55000000000000004">
      <c r="A35" s="30"/>
      <c r="B35" s="34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22.5" customHeight="1" x14ac:dyDescent="0.55000000000000004">
      <c r="A36" s="30"/>
      <c r="B36" s="3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2.5" customHeight="1" x14ac:dyDescent="0.55000000000000004">
      <c r="A37" s="30"/>
      <c r="B37" s="3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22.5" customHeight="1" x14ac:dyDescent="0.55000000000000004">
      <c r="A38" s="30"/>
      <c r="B38" s="34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2.5" customHeight="1" x14ac:dyDescent="0.55000000000000004">
      <c r="A39" s="30"/>
      <c r="B39" s="34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22.5" customHeight="1" x14ac:dyDescent="0.55000000000000004">
      <c r="A40" s="30"/>
      <c r="B40" s="34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2.5" customHeight="1" x14ac:dyDescent="0.55000000000000004">
      <c r="A41" s="30"/>
      <c r="B41" s="34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2.5" customHeight="1" x14ac:dyDescent="0.55000000000000004">
      <c r="A42" s="30"/>
      <c r="B42" s="34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2.5" customHeight="1" x14ac:dyDescent="0.55000000000000004">
      <c r="A43" s="30"/>
      <c r="B43" s="34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2.5" customHeight="1" x14ac:dyDescent="0.55000000000000004">
      <c r="A44" s="30"/>
      <c r="B44" s="34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2.5" customHeight="1" x14ac:dyDescent="0.55000000000000004">
      <c r="A45" s="30"/>
      <c r="B45" s="34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22.5" customHeight="1" x14ac:dyDescent="0.55000000000000004">
      <c r="A46" s="30"/>
      <c r="B46" s="34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2.5" customHeight="1" x14ac:dyDescent="0.55000000000000004">
      <c r="A47" s="30"/>
      <c r="B47" s="34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22.5" customHeight="1" x14ac:dyDescent="0.55000000000000004">
      <c r="A48" s="30"/>
      <c r="B48" s="34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22.5" customHeight="1" x14ac:dyDescent="0.55000000000000004">
      <c r="A49" s="30"/>
      <c r="B49" s="34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22.5" customHeight="1" x14ac:dyDescent="0.55000000000000004">
      <c r="A50" s="30"/>
      <c r="B50" s="34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22.5" customHeight="1" x14ac:dyDescent="0.55000000000000004">
      <c r="A51" s="30"/>
      <c r="B51" s="34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22.5" customHeight="1" x14ac:dyDescent="0.55000000000000004">
      <c r="A52" s="30"/>
      <c r="B52" s="34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22.5" customHeight="1" x14ac:dyDescent="0.55000000000000004">
      <c r="A53" s="30"/>
      <c r="B53" s="34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22.5" customHeight="1" x14ac:dyDescent="0.55000000000000004">
      <c r="A54" s="30"/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22.5" customHeight="1" x14ac:dyDescent="0.55000000000000004">
      <c r="A55" s="30"/>
      <c r="B55" s="34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22.5" customHeight="1" x14ac:dyDescent="0.55000000000000004">
      <c r="A56" s="30"/>
      <c r="B56" s="34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22.5" customHeight="1" x14ac:dyDescent="0.55000000000000004">
      <c r="A57" s="30"/>
      <c r="B57" s="34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22.5" customHeight="1" x14ac:dyDescent="0.55000000000000004">
      <c r="A58" s="30"/>
      <c r="B58" s="34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22.5" customHeight="1" x14ac:dyDescent="0.55000000000000004">
      <c r="A59" s="30"/>
      <c r="B59" s="34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2.5" customHeight="1" x14ac:dyDescent="0.55000000000000004">
      <c r="A60" s="30"/>
      <c r="B60" s="34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22.5" customHeight="1" x14ac:dyDescent="0.55000000000000004">
      <c r="A61" s="30"/>
      <c r="B61" s="34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22.5" customHeight="1" x14ac:dyDescent="0.55000000000000004">
      <c r="A62" s="30"/>
      <c r="B62" s="34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22.5" customHeight="1" x14ac:dyDescent="0.55000000000000004">
      <c r="A63" s="30"/>
      <c r="B63" s="34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22.5" customHeight="1" x14ac:dyDescent="0.55000000000000004">
      <c r="A64" s="30"/>
      <c r="B64" s="34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22.5" customHeight="1" x14ac:dyDescent="0.55000000000000004">
      <c r="A65" s="30"/>
      <c r="B65" s="34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22.5" customHeight="1" x14ac:dyDescent="0.55000000000000004">
      <c r="A66" s="30"/>
      <c r="B66" s="34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22.5" customHeight="1" x14ac:dyDescent="0.55000000000000004">
      <c r="A67" s="30"/>
      <c r="B67" s="34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2.5" customHeight="1" x14ac:dyDescent="0.55000000000000004">
      <c r="A68" s="30"/>
      <c r="B68" s="34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22.5" customHeight="1" x14ac:dyDescent="0.55000000000000004">
      <c r="A69" s="30"/>
      <c r="B69" s="34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2.5" customHeight="1" x14ac:dyDescent="0.55000000000000004">
      <c r="A70" s="30"/>
      <c r="B70" s="34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22.5" customHeight="1" x14ac:dyDescent="0.55000000000000004">
      <c r="A71" s="30"/>
      <c r="B71" s="34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2.5" customHeight="1" x14ac:dyDescent="0.55000000000000004">
      <c r="A72" s="30"/>
      <c r="B72" s="34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22.5" customHeight="1" x14ac:dyDescent="0.55000000000000004">
      <c r="A73" s="30"/>
      <c r="B73" s="34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2.5" customHeight="1" x14ac:dyDescent="0.55000000000000004">
      <c r="A74" s="30"/>
      <c r="B74" s="34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22.5" customHeight="1" x14ac:dyDescent="0.55000000000000004">
      <c r="A75" s="30"/>
      <c r="B75" s="34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2.5" customHeight="1" x14ac:dyDescent="0.55000000000000004">
      <c r="A76" s="30"/>
      <c r="B76" s="34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22.5" customHeight="1" x14ac:dyDescent="0.55000000000000004">
      <c r="A77" s="30"/>
      <c r="B77" s="34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2.5" customHeight="1" x14ac:dyDescent="0.55000000000000004">
      <c r="A78" s="30"/>
      <c r="B78" s="34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22.5" customHeight="1" x14ac:dyDescent="0.55000000000000004">
      <c r="A79" s="30"/>
      <c r="B79" s="34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2.5" customHeight="1" x14ac:dyDescent="0.55000000000000004">
      <c r="A80" s="30"/>
      <c r="B80" s="34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22.5" customHeight="1" x14ac:dyDescent="0.55000000000000004">
      <c r="A81" s="30"/>
      <c r="B81" s="34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22.5" customHeight="1" x14ac:dyDescent="0.55000000000000004">
      <c r="A82" s="30"/>
      <c r="B82" s="34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22.5" customHeight="1" x14ac:dyDescent="0.55000000000000004">
      <c r="A83" s="30"/>
      <c r="B83" s="34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2.5" customHeight="1" x14ac:dyDescent="0.55000000000000004">
      <c r="A84" s="30"/>
      <c r="B84" s="34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22.5" customHeight="1" x14ac:dyDescent="0.55000000000000004">
      <c r="A85" s="30"/>
      <c r="B85" s="34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22.5" customHeight="1" x14ac:dyDescent="0.55000000000000004">
      <c r="A86" s="30"/>
      <c r="B86" s="34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22.5" customHeight="1" x14ac:dyDescent="0.55000000000000004">
      <c r="A87" s="30"/>
      <c r="B87" s="34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22.5" customHeight="1" x14ac:dyDescent="0.55000000000000004">
      <c r="A88" s="30"/>
      <c r="B88" s="34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22.5" customHeight="1" x14ac:dyDescent="0.55000000000000004">
      <c r="A89" s="30"/>
      <c r="B89" s="34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22.5" customHeight="1" x14ac:dyDescent="0.55000000000000004">
      <c r="A90" s="30"/>
      <c r="B90" s="34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22.5" customHeight="1" x14ac:dyDescent="0.55000000000000004">
      <c r="A91" s="30"/>
      <c r="B91" s="34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22.5" customHeight="1" x14ac:dyDescent="0.55000000000000004">
      <c r="A92" s="30"/>
      <c r="B92" s="34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22.5" customHeight="1" x14ac:dyDescent="0.55000000000000004">
      <c r="A93" s="30"/>
      <c r="B93" s="34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22.5" customHeight="1" x14ac:dyDescent="0.55000000000000004">
      <c r="A94" s="30"/>
      <c r="B94" s="34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22.5" customHeight="1" x14ac:dyDescent="0.55000000000000004">
      <c r="A95" s="30"/>
      <c r="B95" s="34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22.5" customHeight="1" x14ac:dyDescent="0.55000000000000004">
      <c r="A96" s="30"/>
      <c r="B96" s="34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22.5" customHeight="1" x14ac:dyDescent="0.55000000000000004">
      <c r="A97" s="30"/>
      <c r="B97" s="34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22.5" customHeight="1" x14ac:dyDescent="0.55000000000000004">
      <c r="A98" s="30"/>
      <c r="B98" s="34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22.5" customHeight="1" x14ac:dyDescent="0.55000000000000004">
      <c r="A99" s="30"/>
      <c r="B99" s="34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22.5" customHeight="1" x14ac:dyDescent="0.55000000000000004">
      <c r="A100" s="30"/>
      <c r="B100" s="34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22.5" customHeight="1" x14ac:dyDescent="0.55000000000000004">
      <c r="A101" s="30"/>
      <c r="B101" s="34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22.5" customHeight="1" x14ac:dyDescent="0.55000000000000004">
      <c r="A102" s="30"/>
      <c r="B102" s="34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22.5" customHeight="1" x14ac:dyDescent="0.55000000000000004">
      <c r="A103" s="30"/>
      <c r="B103" s="34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22.5" customHeight="1" x14ac:dyDescent="0.55000000000000004">
      <c r="A104" s="30"/>
      <c r="B104" s="34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22.5" customHeight="1" x14ac:dyDescent="0.55000000000000004">
      <c r="A105" s="30"/>
      <c r="B105" s="34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22.5" customHeight="1" x14ac:dyDescent="0.55000000000000004">
      <c r="A106" s="30"/>
      <c r="B106" s="34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22.5" customHeight="1" x14ac:dyDescent="0.55000000000000004">
      <c r="A107" s="30"/>
      <c r="B107" s="34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22.5" customHeight="1" x14ac:dyDescent="0.55000000000000004">
      <c r="A108" s="30"/>
      <c r="B108" s="34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22.5" customHeight="1" x14ac:dyDescent="0.55000000000000004">
      <c r="A109" s="30"/>
      <c r="B109" s="34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22.5" customHeight="1" x14ac:dyDescent="0.55000000000000004">
      <c r="A110" s="30"/>
      <c r="B110" s="34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22.5" customHeight="1" x14ac:dyDescent="0.55000000000000004">
      <c r="A111" s="30"/>
      <c r="B111" s="34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22.5" customHeight="1" x14ac:dyDescent="0.55000000000000004">
      <c r="A112" s="30"/>
      <c r="B112" s="34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22.5" customHeight="1" x14ac:dyDescent="0.55000000000000004">
      <c r="A113" s="30"/>
      <c r="B113" s="34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22.5" customHeight="1" x14ac:dyDescent="0.55000000000000004">
      <c r="A114" s="30"/>
      <c r="B114" s="34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2.5" customHeight="1" x14ac:dyDescent="0.55000000000000004">
      <c r="A115" s="30"/>
      <c r="B115" s="34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22.5" customHeight="1" x14ac:dyDescent="0.55000000000000004">
      <c r="A116" s="30"/>
      <c r="B116" s="34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22.5" customHeight="1" x14ac:dyDescent="0.55000000000000004">
      <c r="A117" s="30"/>
      <c r="B117" s="34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22.5" customHeight="1" x14ac:dyDescent="0.55000000000000004">
      <c r="A118" s="30"/>
      <c r="B118" s="34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22.5" customHeight="1" x14ac:dyDescent="0.55000000000000004">
      <c r="A119" s="30"/>
      <c r="B119" s="34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22.5" customHeight="1" x14ac:dyDescent="0.55000000000000004">
      <c r="A120" s="30"/>
      <c r="B120" s="34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22.5" customHeight="1" x14ac:dyDescent="0.55000000000000004">
      <c r="A121" s="30"/>
      <c r="B121" s="34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22.5" customHeight="1" x14ac:dyDescent="0.55000000000000004">
      <c r="A122" s="30"/>
      <c r="B122" s="34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22.5" customHeight="1" x14ac:dyDescent="0.55000000000000004">
      <c r="A123" s="30"/>
      <c r="B123" s="34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22.5" customHeight="1" x14ac:dyDescent="0.55000000000000004">
      <c r="A124" s="30"/>
      <c r="B124" s="34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22.5" customHeight="1" x14ac:dyDescent="0.55000000000000004">
      <c r="A125" s="30"/>
      <c r="B125" s="34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22.5" customHeight="1" x14ac:dyDescent="0.55000000000000004">
      <c r="A126" s="30"/>
      <c r="B126" s="34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22.5" customHeight="1" x14ac:dyDescent="0.55000000000000004">
      <c r="A127" s="30"/>
      <c r="B127" s="34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22.5" customHeight="1" x14ac:dyDescent="0.55000000000000004">
      <c r="A128" s="30"/>
      <c r="B128" s="34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22.5" customHeight="1" x14ac:dyDescent="0.55000000000000004">
      <c r="A129" s="30"/>
      <c r="B129" s="34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22.5" customHeight="1" x14ac:dyDescent="0.55000000000000004">
      <c r="A130" s="30"/>
      <c r="B130" s="34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22.5" customHeight="1" x14ac:dyDescent="0.55000000000000004">
      <c r="A131" s="30"/>
      <c r="B131" s="34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22.5" customHeight="1" x14ac:dyDescent="0.55000000000000004">
      <c r="A132" s="30"/>
      <c r="B132" s="34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2.5" customHeight="1" x14ac:dyDescent="0.55000000000000004">
      <c r="A133" s="30"/>
      <c r="B133" s="34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22.5" customHeight="1" x14ac:dyDescent="0.55000000000000004">
      <c r="A134" s="30"/>
      <c r="B134" s="34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22.5" customHeight="1" x14ac:dyDescent="0.55000000000000004">
      <c r="A135" s="30"/>
      <c r="B135" s="34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22.5" customHeight="1" x14ac:dyDescent="0.55000000000000004">
      <c r="A136" s="30"/>
      <c r="B136" s="34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22.5" customHeight="1" x14ac:dyDescent="0.55000000000000004">
      <c r="A137" s="30"/>
      <c r="B137" s="34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22.5" customHeight="1" x14ac:dyDescent="0.55000000000000004">
      <c r="A138" s="30"/>
      <c r="B138" s="34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22.5" customHeight="1" x14ac:dyDescent="0.55000000000000004">
      <c r="A139" s="30"/>
      <c r="B139" s="34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22.5" customHeight="1" x14ac:dyDescent="0.55000000000000004">
      <c r="A140" s="30"/>
      <c r="B140" s="34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22.5" customHeight="1" x14ac:dyDescent="0.55000000000000004">
      <c r="A141" s="30"/>
      <c r="B141" s="34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22.5" customHeight="1" x14ac:dyDescent="0.55000000000000004">
      <c r="A142" s="30"/>
      <c r="B142" s="34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22.5" customHeight="1" x14ac:dyDescent="0.55000000000000004">
      <c r="A143" s="30"/>
      <c r="B143" s="34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22.5" customHeight="1" x14ac:dyDescent="0.55000000000000004">
      <c r="A144" s="30"/>
      <c r="B144" s="34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22.5" customHeight="1" x14ac:dyDescent="0.55000000000000004">
      <c r="A145" s="30"/>
      <c r="B145" s="34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22.5" customHeight="1" x14ac:dyDescent="0.55000000000000004">
      <c r="A146" s="30"/>
      <c r="B146" s="34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22.5" customHeight="1" x14ac:dyDescent="0.55000000000000004">
      <c r="A147" s="30"/>
      <c r="B147" s="34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22.5" customHeight="1" x14ac:dyDescent="0.55000000000000004">
      <c r="A148" s="30"/>
      <c r="B148" s="34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22.5" customHeight="1" x14ac:dyDescent="0.55000000000000004">
      <c r="A149" s="30"/>
      <c r="B149" s="34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22.5" customHeight="1" x14ac:dyDescent="0.55000000000000004">
      <c r="A150" s="30"/>
      <c r="B150" s="34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22.5" customHeight="1" x14ac:dyDescent="0.55000000000000004">
      <c r="A151" s="30"/>
      <c r="B151" s="34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22.5" customHeight="1" x14ac:dyDescent="0.55000000000000004">
      <c r="A152" s="30"/>
      <c r="B152" s="34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22.5" customHeight="1" x14ac:dyDescent="0.55000000000000004">
      <c r="A153" s="30"/>
      <c r="B153" s="34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22.5" customHeight="1" x14ac:dyDescent="0.55000000000000004">
      <c r="A154" s="30"/>
      <c r="B154" s="34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22.5" customHeight="1" x14ac:dyDescent="0.55000000000000004">
      <c r="A155" s="30"/>
      <c r="B155" s="34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22.5" customHeight="1" x14ac:dyDescent="0.55000000000000004">
      <c r="A156" s="30"/>
      <c r="B156" s="34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22.5" customHeight="1" x14ac:dyDescent="0.55000000000000004">
      <c r="A157" s="30"/>
      <c r="B157" s="34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22.5" customHeight="1" x14ac:dyDescent="0.55000000000000004">
      <c r="A158" s="30"/>
      <c r="B158" s="34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22.5" customHeight="1" x14ac:dyDescent="0.55000000000000004">
      <c r="A159" s="30"/>
      <c r="B159" s="34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22.5" customHeight="1" x14ac:dyDescent="0.55000000000000004">
      <c r="A160" s="30"/>
      <c r="B160" s="34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22.5" customHeight="1" x14ac:dyDescent="0.55000000000000004">
      <c r="A161" s="30"/>
      <c r="B161" s="34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22.5" customHeight="1" x14ac:dyDescent="0.55000000000000004">
      <c r="A162" s="30"/>
      <c r="B162" s="34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22.5" customHeight="1" x14ac:dyDescent="0.55000000000000004">
      <c r="A163" s="30"/>
      <c r="B163" s="34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22.5" customHeight="1" x14ac:dyDescent="0.55000000000000004">
      <c r="A164" s="30"/>
      <c r="B164" s="34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22.5" customHeight="1" x14ac:dyDescent="0.55000000000000004">
      <c r="A165" s="30"/>
      <c r="B165" s="34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22.5" customHeight="1" x14ac:dyDescent="0.55000000000000004">
      <c r="A166" s="30"/>
      <c r="B166" s="34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22.5" customHeight="1" x14ac:dyDescent="0.55000000000000004">
      <c r="A167" s="30"/>
      <c r="B167" s="34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22.5" customHeight="1" x14ac:dyDescent="0.55000000000000004">
      <c r="A168" s="30"/>
      <c r="B168" s="34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22.5" customHeight="1" x14ac:dyDescent="0.55000000000000004">
      <c r="A169" s="30"/>
      <c r="B169" s="34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22.5" customHeight="1" x14ac:dyDescent="0.55000000000000004">
      <c r="A170" s="30"/>
      <c r="B170" s="34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22.5" customHeight="1" x14ac:dyDescent="0.55000000000000004">
      <c r="A171" s="30"/>
      <c r="B171" s="34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22.5" customHeight="1" x14ac:dyDescent="0.55000000000000004">
      <c r="A172" s="30"/>
      <c r="B172" s="34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22.5" customHeight="1" x14ac:dyDescent="0.55000000000000004">
      <c r="A173" s="30"/>
      <c r="B173" s="34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22.5" customHeight="1" x14ac:dyDescent="0.55000000000000004">
      <c r="A174" s="30"/>
      <c r="B174" s="34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22.5" customHeight="1" x14ac:dyDescent="0.55000000000000004">
      <c r="A175" s="30"/>
      <c r="B175" s="34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22.5" customHeight="1" x14ac:dyDescent="0.55000000000000004">
      <c r="A176" s="30"/>
      <c r="B176" s="34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22.5" customHeight="1" x14ac:dyDescent="0.55000000000000004">
      <c r="A177" s="30"/>
      <c r="B177" s="34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22.5" customHeight="1" x14ac:dyDescent="0.55000000000000004">
      <c r="A178" s="30"/>
      <c r="B178" s="34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22.5" customHeight="1" x14ac:dyDescent="0.55000000000000004">
      <c r="A179" s="30"/>
      <c r="B179" s="34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22.5" customHeight="1" x14ac:dyDescent="0.55000000000000004">
      <c r="A180" s="30"/>
      <c r="B180" s="34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22.5" customHeight="1" x14ac:dyDescent="0.55000000000000004">
      <c r="A181" s="30"/>
      <c r="B181" s="34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22.5" customHeight="1" x14ac:dyDescent="0.55000000000000004">
      <c r="A182" s="30"/>
      <c r="B182" s="34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22.5" customHeight="1" x14ac:dyDescent="0.55000000000000004">
      <c r="A183" s="30"/>
      <c r="B183" s="34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22.5" customHeight="1" x14ac:dyDescent="0.55000000000000004">
      <c r="A184" s="30"/>
      <c r="B184" s="34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22.5" customHeight="1" x14ac:dyDescent="0.55000000000000004">
      <c r="A185" s="30"/>
      <c r="B185" s="34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22.5" customHeight="1" x14ac:dyDescent="0.55000000000000004">
      <c r="A186" s="30"/>
      <c r="B186" s="34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22.5" customHeight="1" x14ac:dyDescent="0.55000000000000004">
      <c r="A187" s="30"/>
      <c r="B187" s="34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22.5" customHeight="1" x14ac:dyDescent="0.55000000000000004">
      <c r="A188" s="30"/>
      <c r="B188" s="34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22.5" customHeight="1" x14ac:dyDescent="0.55000000000000004">
      <c r="A189" s="30"/>
      <c r="B189" s="34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22.5" customHeight="1" x14ac:dyDescent="0.55000000000000004">
      <c r="A190" s="30"/>
      <c r="B190" s="34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22.5" customHeight="1" x14ac:dyDescent="0.55000000000000004">
      <c r="A191" s="30"/>
      <c r="B191" s="34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22.5" customHeight="1" x14ac:dyDescent="0.55000000000000004">
      <c r="A192" s="30"/>
      <c r="B192" s="34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22.5" customHeight="1" x14ac:dyDescent="0.55000000000000004">
      <c r="A193" s="30"/>
      <c r="B193" s="34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22.5" customHeight="1" x14ac:dyDescent="0.55000000000000004">
      <c r="A194" s="30"/>
      <c r="B194" s="34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22.5" customHeight="1" x14ac:dyDescent="0.55000000000000004">
      <c r="A195" s="30"/>
      <c r="B195" s="34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22.5" customHeight="1" x14ac:dyDescent="0.55000000000000004">
      <c r="A196" s="30"/>
      <c r="B196" s="34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22.5" customHeight="1" x14ac:dyDescent="0.55000000000000004">
      <c r="A197" s="30"/>
      <c r="B197" s="34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22.5" customHeight="1" x14ac:dyDescent="0.55000000000000004">
      <c r="A198" s="30"/>
      <c r="B198" s="34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22.5" customHeight="1" x14ac:dyDescent="0.55000000000000004">
      <c r="A199" s="30"/>
      <c r="B199" s="34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22.5" customHeight="1" x14ac:dyDescent="0.55000000000000004">
      <c r="A200" s="30"/>
      <c r="B200" s="34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22.5" customHeight="1" x14ac:dyDescent="0.55000000000000004">
      <c r="A201" s="30"/>
      <c r="B201" s="34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22.5" customHeight="1" x14ac:dyDescent="0.55000000000000004">
      <c r="A202" s="30"/>
      <c r="B202" s="34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22.5" customHeight="1" x14ac:dyDescent="0.55000000000000004">
      <c r="A203" s="30"/>
      <c r="B203" s="34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22.5" customHeight="1" x14ac:dyDescent="0.55000000000000004">
      <c r="A204" s="30"/>
      <c r="B204" s="34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22.5" customHeight="1" x14ac:dyDescent="0.55000000000000004">
      <c r="A205" s="30"/>
      <c r="B205" s="34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22.5" customHeight="1" x14ac:dyDescent="0.55000000000000004">
      <c r="A206" s="30"/>
      <c r="B206" s="34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22.5" customHeight="1" x14ac:dyDescent="0.55000000000000004">
      <c r="A207" s="30"/>
      <c r="B207" s="34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22.5" customHeight="1" x14ac:dyDescent="0.55000000000000004">
      <c r="A208" s="30"/>
      <c r="B208" s="34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22.5" customHeight="1" x14ac:dyDescent="0.55000000000000004">
      <c r="A209" s="30"/>
      <c r="B209" s="34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22.5" customHeight="1" x14ac:dyDescent="0.55000000000000004">
      <c r="A210" s="30"/>
      <c r="B210" s="34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22.5" customHeight="1" x14ac:dyDescent="0.55000000000000004">
      <c r="A211" s="30"/>
      <c r="B211" s="34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22.5" customHeight="1" x14ac:dyDescent="0.55000000000000004">
      <c r="A212" s="30"/>
      <c r="B212" s="34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22.5" customHeight="1" x14ac:dyDescent="0.55000000000000004">
      <c r="A213" s="30"/>
      <c r="B213" s="34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22.5" customHeight="1" x14ac:dyDescent="0.55000000000000004">
      <c r="A214" s="30"/>
      <c r="B214" s="34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22.5" customHeight="1" x14ac:dyDescent="0.55000000000000004">
      <c r="A215" s="30"/>
      <c r="B215" s="34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22.5" customHeight="1" x14ac:dyDescent="0.55000000000000004">
      <c r="A216" s="30"/>
      <c r="B216" s="34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22.5" customHeight="1" x14ac:dyDescent="0.55000000000000004">
      <c r="A217" s="30"/>
      <c r="B217" s="34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22.5" customHeight="1" x14ac:dyDescent="0.55000000000000004">
      <c r="A218" s="30"/>
      <c r="B218" s="34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22.5" customHeight="1" x14ac:dyDescent="0.55000000000000004">
      <c r="A219" s="30"/>
      <c r="B219" s="34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22.5" customHeight="1" x14ac:dyDescent="0.55000000000000004">
      <c r="A220" s="30"/>
      <c r="B220" s="34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22.5" customHeight="1" x14ac:dyDescent="0.55000000000000004">
      <c r="A221" s="30"/>
      <c r="B221" s="34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22.5" customHeight="1" x14ac:dyDescent="0.55000000000000004">
      <c r="A222" s="30"/>
      <c r="B222" s="34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22.5" customHeight="1" x14ac:dyDescent="0.55000000000000004">
      <c r="A223" s="30"/>
      <c r="B223" s="34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22.5" customHeight="1" x14ac:dyDescent="0.55000000000000004">
      <c r="A224" s="30"/>
      <c r="B224" s="34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22.5" customHeight="1" x14ac:dyDescent="0.55000000000000004">
      <c r="A225" s="30"/>
      <c r="B225" s="34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22.5" customHeight="1" x14ac:dyDescent="0.55000000000000004">
      <c r="A226" s="30"/>
      <c r="B226" s="34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22.5" customHeight="1" x14ac:dyDescent="0.55000000000000004">
      <c r="A227" s="30"/>
      <c r="B227" s="34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22.5" customHeight="1" x14ac:dyDescent="0.55000000000000004">
      <c r="A228" s="30"/>
      <c r="B228" s="34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22.5" customHeight="1" x14ac:dyDescent="0.55000000000000004">
      <c r="A229" s="30"/>
      <c r="B229" s="34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22.5" customHeight="1" x14ac:dyDescent="0.55000000000000004">
      <c r="A230" s="30"/>
      <c r="B230" s="34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22.5" customHeight="1" x14ac:dyDescent="0.55000000000000004">
      <c r="A231" s="30"/>
      <c r="B231" s="34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22.5" customHeight="1" x14ac:dyDescent="0.55000000000000004">
      <c r="A232" s="30"/>
      <c r="B232" s="34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22.5" customHeight="1" x14ac:dyDescent="0.55000000000000004">
      <c r="A233" s="30"/>
      <c r="B233" s="34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22.5" customHeight="1" x14ac:dyDescent="0.55000000000000004">
      <c r="A234" s="30"/>
      <c r="B234" s="34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22.5" customHeight="1" x14ac:dyDescent="0.55000000000000004">
      <c r="A235" s="30"/>
      <c r="B235" s="34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22.5" customHeight="1" x14ac:dyDescent="0.55000000000000004">
      <c r="A236" s="30"/>
      <c r="B236" s="34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22.5" customHeight="1" x14ac:dyDescent="0.55000000000000004">
      <c r="A237" s="30"/>
      <c r="B237" s="34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22.5" customHeight="1" x14ac:dyDescent="0.55000000000000004">
      <c r="A238" s="30"/>
      <c r="B238" s="34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22.5" customHeight="1" x14ac:dyDescent="0.55000000000000004">
      <c r="A239" s="30"/>
      <c r="B239" s="34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22.5" customHeight="1" x14ac:dyDescent="0.55000000000000004">
      <c r="A240" s="30"/>
      <c r="B240" s="34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22.5" customHeight="1" x14ac:dyDescent="0.55000000000000004">
      <c r="A241" s="30"/>
      <c r="B241" s="34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22.5" customHeight="1" x14ac:dyDescent="0.55000000000000004">
      <c r="A242" s="30"/>
      <c r="B242" s="34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22.5" customHeight="1" x14ac:dyDescent="0.55000000000000004">
      <c r="A243" s="30"/>
      <c r="B243" s="34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22.5" customHeight="1" x14ac:dyDescent="0.55000000000000004">
      <c r="A244" s="30"/>
      <c r="B244" s="34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22.5" customHeight="1" x14ac:dyDescent="0.55000000000000004">
      <c r="A245" s="30"/>
      <c r="B245" s="34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22.5" customHeight="1" x14ac:dyDescent="0.55000000000000004">
      <c r="A246" s="30"/>
      <c r="B246" s="34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22.5" customHeight="1" x14ac:dyDescent="0.55000000000000004">
      <c r="A247" s="30"/>
      <c r="B247" s="34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22.5" customHeight="1" x14ac:dyDescent="0.55000000000000004">
      <c r="A248" s="30"/>
      <c r="B248" s="34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22.5" customHeight="1" x14ac:dyDescent="0.55000000000000004">
      <c r="A249" s="30"/>
      <c r="B249" s="34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22.5" customHeight="1" x14ac:dyDescent="0.55000000000000004">
      <c r="A250" s="30"/>
      <c r="B250" s="34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22.5" customHeight="1" x14ac:dyDescent="0.55000000000000004">
      <c r="A251" s="30"/>
      <c r="B251" s="34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22.5" customHeight="1" x14ac:dyDescent="0.55000000000000004">
      <c r="A252" s="30"/>
      <c r="B252" s="34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22.5" customHeight="1" x14ac:dyDescent="0.55000000000000004">
      <c r="A253" s="30"/>
      <c r="B253" s="34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22.5" customHeight="1" x14ac:dyDescent="0.55000000000000004">
      <c r="A254" s="30"/>
      <c r="B254" s="34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22.5" customHeight="1" x14ac:dyDescent="0.55000000000000004">
      <c r="A255" s="30"/>
      <c r="B255" s="34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22.5" customHeight="1" x14ac:dyDescent="0.55000000000000004">
      <c r="A256" s="30"/>
      <c r="B256" s="34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22.5" customHeight="1" x14ac:dyDescent="0.55000000000000004">
      <c r="A257" s="30"/>
      <c r="B257" s="34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22.5" customHeight="1" x14ac:dyDescent="0.55000000000000004">
      <c r="A258" s="30"/>
      <c r="B258" s="34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22.5" customHeight="1" x14ac:dyDescent="0.55000000000000004">
      <c r="A259" s="30"/>
      <c r="B259" s="34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2.5" customHeight="1" x14ac:dyDescent="0.55000000000000004">
      <c r="A260" s="30"/>
      <c r="B260" s="34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22.5" customHeight="1" x14ac:dyDescent="0.55000000000000004">
      <c r="A261" s="30"/>
      <c r="B261" s="34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2.5" customHeight="1" x14ac:dyDescent="0.55000000000000004">
      <c r="A262" s="30"/>
      <c r="B262" s="34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22.5" customHeight="1" x14ac:dyDescent="0.55000000000000004">
      <c r="A263" s="30"/>
      <c r="B263" s="34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2.5" customHeight="1" x14ac:dyDescent="0.55000000000000004">
      <c r="A264" s="30"/>
      <c r="B264" s="34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22.5" customHeight="1" x14ac:dyDescent="0.55000000000000004">
      <c r="A265" s="30"/>
      <c r="B265" s="34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2.5" customHeight="1" x14ac:dyDescent="0.55000000000000004">
      <c r="A266" s="30"/>
      <c r="B266" s="34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22.5" customHeight="1" x14ac:dyDescent="0.55000000000000004">
      <c r="A267" s="30"/>
      <c r="B267" s="34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2.5" customHeight="1" x14ac:dyDescent="0.55000000000000004">
      <c r="A268" s="30"/>
      <c r="B268" s="34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22.5" customHeight="1" x14ac:dyDescent="0.55000000000000004">
      <c r="A269" s="30"/>
      <c r="B269" s="34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2.5" customHeight="1" x14ac:dyDescent="0.55000000000000004">
      <c r="A270" s="30"/>
      <c r="B270" s="34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22.5" customHeight="1" x14ac:dyDescent="0.55000000000000004">
      <c r="A271" s="30"/>
      <c r="B271" s="34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2.5" customHeight="1" x14ac:dyDescent="0.55000000000000004">
      <c r="A272" s="30"/>
      <c r="B272" s="34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22.5" customHeight="1" x14ac:dyDescent="0.55000000000000004">
      <c r="A273" s="30"/>
      <c r="B273" s="34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22.5" customHeight="1" x14ac:dyDescent="0.55000000000000004">
      <c r="A274" s="30"/>
      <c r="B274" s="34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22.5" customHeight="1" x14ac:dyDescent="0.55000000000000004">
      <c r="A275" s="30"/>
      <c r="B275" s="34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22.5" customHeight="1" x14ac:dyDescent="0.55000000000000004">
      <c r="A276" s="30"/>
      <c r="B276" s="34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22.5" customHeight="1" x14ac:dyDescent="0.55000000000000004">
      <c r="A277" s="30"/>
      <c r="B277" s="34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22.5" customHeight="1" x14ac:dyDescent="0.55000000000000004">
      <c r="A278" s="30"/>
      <c r="B278" s="34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22.5" customHeight="1" x14ac:dyDescent="0.55000000000000004">
      <c r="A279" s="30"/>
      <c r="B279" s="34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22.5" customHeight="1" x14ac:dyDescent="0.55000000000000004">
      <c r="A280" s="30"/>
      <c r="B280" s="34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22.5" customHeight="1" x14ac:dyDescent="0.55000000000000004">
      <c r="A281" s="30"/>
      <c r="B281" s="34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22.5" customHeight="1" x14ac:dyDescent="0.55000000000000004">
      <c r="A282" s="30"/>
      <c r="B282" s="34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22.5" customHeight="1" x14ac:dyDescent="0.55000000000000004">
      <c r="A283" s="30"/>
      <c r="B283" s="34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22.5" customHeight="1" x14ac:dyDescent="0.55000000000000004">
      <c r="A284" s="30"/>
      <c r="B284" s="34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22.5" customHeight="1" x14ac:dyDescent="0.55000000000000004">
      <c r="A285" s="30"/>
      <c r="B285" s="34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22.5" customHeight="1" x14ac:dyDescent="0.55000000000000004">
      <c r="A286" s="30"/>
      <c r="B286" s="34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22.5" customHeight="1" x14ac:dyDescent="0.55000000000000004">
      <c r="A287" s="30"/>
      <c r="B287" s="34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22.5" customHeight="1" x14ac:dyDescent="0.55000000000000004">
      <c r="A288" s="30"/>
      <c r="B288" s="34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22.5" customHeight="1" x14ac:dyDescent="0.55000000000000004">
      <c r="A289" s="30"/>
      <c r="B289" s="34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22.5" customHeight="1" x14ac:dyDescent="0.55000000000000004">
      <c r="A290" s="30"/>
      <c r="B290" s="34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22.5" customHeight="1" x14ac:dyDescent="0.55000000000000004">
      <c r="A291" s="30"/>
      <c r="B291" s="34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22.5" customHeight="1" x14ac:dyDescent="0.55000000000000004">
      <c r="A292" s="30"/>
      <c r="B292" s="34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22.5" customHeight="1" x14ac:dyDescent="0.55000000000000004">
      <c r="A293" s="30"/>
      <c r="B293" s="34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22.5" customHeight="1" x14ac:dyDescent="0.55000000000000004">
      <c r="A294" s="30"/>
      <c r="B294" s="34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22.5" customHeight="1" x14ac:dyDescent="0.55000000000000004">
      <c r="A295" s="30"/>
      <c r="B295" s="34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22.5" customHeight="1" x14ac:dyDescent="0.55000000000000004">
      <c r="A296" s="30"/>
      <c r="B296" s="34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22.5" customHeight="1" x14ac:dyDescent="0.55000000000000004">
      <c r="A297" s="30"/>
      <c r="B297" s="34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22.5" customHeight="1" x14ac:dyDescent="0.55000000000000004">
      <c r="A298" s="30"/>
      <c r="B298" s="34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22.5" customHeight="1" x14ac:dyDescent="0.55000000000000004">
      <c r="A299" s="30"/>
      <c r="B299" s="34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22.5" customHeight="1" x14ac:dyDescent="0.55000000000000004">
      <c r="A300" s="30"/>
      <c r="B300" s="34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22.5" customHeight="1" x14ac:dyDescent="0.55000000000000004">
      <c r="A301" s="30"/>
      <c r="B301" s="34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22.5" customHeight="1" x14ac:dyDescent="0.55000000000000004">
      <c r="A302" s="30"/>
      <c r="B302" s="34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22.5" customHeight="1" x14ac:dyDescent="0.55000000000000004">
      <c r="A303" s="30"/>
      <c r="B303" s="34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22.5" customHeight="1" x14ac:dyDescent="0.55000000000000004">
      <c r="A304" s="30"/>
      <c r="B304" s="34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22.5" customHeight="1" x14ac:dyDescent="0.55000000000000004">
      <c r="A305" s="30"/>
      <c r="B305" s="34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22.5" customHeight="1" x14ac:dyDescent="0.55000000000000004">
      <c r="A306" s="30"/>
      <c r="B306" s="34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22.5" customHeight="1" x14ac:dyDescent="0.55000000000000004">
      <c r="A307" s="30"/>
      <c r="B307" s="34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22.5" customHeight="1" x14ac:dyDescent="0.55000000000000004">
      <c r="A308" s="30"/>
      <c r="B308" s="34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22.5" customHeight="1" x14ac:dyDescent="0.55000000000000004">
      <c r="A309" s="30"/>
      <c r="B309" s="34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22.5" customHeight="1" x14ac:dyDescent="0.55000000000000004">
      <c r="A310" s="30"/>
      <c r="B310" s="34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22.5" customHeight="1" x14ac:dyDescent="0.55000000000000004">
      <c r="A311" s="30"/>
      <c r="B311" s="34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22.5" customHeight="1" x14ac:dyDescent="0.55000000000000004">
      <c r="A312" s="30"/>
      <c r="B312" s="34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22.5" customHeight="1" x14ac:dyDescent="0.55000000000000004">
      <c r="A313" s="30"/>
      <c r="B313" s="34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22.5" customHeight="1" x14ac:dyDescent="0.55000000000000004">
      <c r="A314" s="30"/>
      <c r="B314" s="34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22.5" customHeight="1" x14ac:dyDescent="0.55000000000000004">
      <c r="A315" s="30"/>
      <c r="B315" s="34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22.5" customHeight="1" x14ac:dyDescent="0.55000000000000004">
      <c r="A316" s="30"/>
      <c r="B316" s="34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22.5" customHeight="1" x14ac:dyDescent="0.55000000000000004">
      <c r="A317" s="30"/>
      <c r="B317" s="34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22.5" customHeight="1" x14ac:dyDescent="0.55000000000000004">
      <c r="A318" s="30"/>
      <c r="B318" s="34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22.5" customHeight="1" x14ac:dyDescent="0.55000000000000004">
      <c r="A319" s="30"/>
      <c r="B319" s="34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22.5" customHeight="1" x14ac:dyDescent="0.55000000000000004">
      <c r="A320" s="30"/>
      <c r="B320" s="34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22.5" customHeight="1" x14ac:dyDescent="0.55000000000000004">
      <c r="A321" s="30"/>
      <c r="B321" s="34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22.5" customHeight="1" x14ac:dyDescent="0.55000000000000004">
      <c r="A322" s="30"/>
      <c r="B322" s="34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22.5" customHeight="1" x14ac:dyDescent="0.55000000000000004">
      <c r="A323" s="30"/>
      <c r="B323" s="34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22.5" customHeight="1" x14ac:dyDescent="0.55000000000000004">
      <c r="A324" s="30"/>
      <c r="B324" s="34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22.5" customHeight="1" x14ac:dyDescent="0.55000000000000004">
      <c r="A325" s="30"/>
      <c r="B325" s="34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22.5" customHeight="1" x14ac:dyDescent="0.55000000000000004">
      <c r="A326" s="30"/>
      <c r="B326" s="34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22.5" customHeight="1" x14ac:dyDescent="0.55000000000000004">
      <c r="A327" s="30"/>
      <c r="B327" s="34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22.5" customHeight="1" x14ac:dyDescent="0.55000000000000004">
      <c r="A328" s="30"/>
      <c r="B328" s="34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22.5" customHeight="1" x14ac:dyDescent="0.55000000000000004">
      <c r="A329" s="30"/>
      <c r="B329" s="34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22.5" customHeight="1" x14ac:dyDescent="0.55000000000000004">
      <c r="A330" s="30"/>
      <c r="B330" s="34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22.5" customHeight="1" x14ac:dyDescent="0.55000000000000004">
      <c r="A331" s="30"/>
      <c r="B331" s="34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22.5" customHeight="1" x14ac:dyDescent="0.55000000000000004">
      <c r="A332" s="30"/>
      <c r="B332" s="34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22.5" customHeight="1" x14ac:dyDescent="0.55000000000000004">
      <c r="A333" s="30"/>
      <c r="B333" s="34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22.5" customHeight="1" x14ac:dyDescent="0.55000000000000004">
      <c r="A334" s="30"/>
      <c r="B334" s="34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22.5" customHeight="1" x14ac:dyDescent="0.55000000000000004">
      <c r="A335" s="30"/>
      <c r="B335" s="34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22.5" customHeight="1" x14ac:dyDescent="0.55000000000000004">
      <c r="A336" s="30"/>
      <c r="B336" s="34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22.5" customHeight="1" x14ac:dyDescent="0.55000000000000004">
      <c r="A337" s="30"/>
      <c r="B337" s="34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22.5" customHeight="1" x14ac:dyDescent="0.55000000000000004">
      <c r="A338" s="30"/>
      <c r="B338" s="34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22.5" customHeight="1" x14ac:dyDescent="0.55000000000000004">
      <c r="A339" s="30"/>
      <c r="B339" s="34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22.5" customHeight="1" x14ac:dyDescent="0.55000000000000004">
      <c r="A340" s="30"/>
      <c r="B340" s="34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22.5" customHeight="1" x14ac:dyDescent="0.55000000000000004">
      <c r="A341" s="30"/>
      <c r="B341" s="34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22.5" customHeight="1" x14ac:dyDescent="0.55000000000000004">
      <c r="A342" s="30"/>
      <c r="B342" s="34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22.5" customHeight="1" x14ac:dyDescent="0.55000000000000004">
      <c r="A343" s="30"/>
      <c r="B343" s="34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22.5" customHeight="1" x14ac:dyDescent="0.55000000000000004">
      <c r="A344" s="30"/>
      <c r="B344" s="34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22.5" customHeight="1" x14ac:dyDescent="0.55000000000000004">
      <c r="A345" s="30"/>
      <c r="B345" s="34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22.5" customHeight="1" x14ac:dyDescent="0.55000000000000004">
      <c r="A346" s="30"/>
      <c r="B346" s="34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22.5" customHeight="1" x14ac:dyDescent="0.55000000000000004">
      <c r="A347" s="30"/>
      <c r="B347" s="34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22.5" customHeight="1" x14ac:dyDescent="0.55000000000000004">
      <c r="A348" s="30"/>
      <c r="B348" s="34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22.5" customHeight="1" x14ac:dyDescent="0.55000000000000004">
      <c r="A349" s="30"/>
      <c r="B349" s="34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22.5" customHeight="1" x14ac:dyDescent="0.55000000000000004">
      <c r="A350" s="30"/>
      <c r="B350" s="34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22.5" customHeight="1" x14ac:dyDescent="0.55000000000000004">
      <c r="A351" s="30"/>
      <c r="B351" s="34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22.5" customHeight="1" x14ac:dyDescent="0.55000000000000004">
      <c r="A352" s="30"/>
      <c r="B352" s="34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22.5" customHeight="1" x14ac:dyDescent="0.55000000000000004">
      <c r="A353" s="30"/>
      <c r="B353" s="34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22.5" customHeight="1" x14ac:dyDescent="0.55000000000000004">
      <c r="A354" s="30"/>
      <c r="B354" s="34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22.5" customHeight="1" x14ac:dyDescent="0.55000000000000004">
      <c r="A355" s="30"/>
      <c r="B355" s="34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22.5" customHeight="1" x14ac:dyDescent="0.55000000000000004">
      <c r="A356" s="30"/>
      <c r="B356" s="34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22.5" customHeight="1" x14ac:dyDescent="0.55000000000000004">
      <c r="A357" s="30"/>
      <c r="B357" s="34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22.5" customHeight="1" x14ac:dyDescent="0.55000000000000004">
      <c r="A358" s="30"/>
      <c r="B358" s="34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22.5" customHeight="1" x14ac:dyDescent="0.55000000000000004">
      <c r="A359" s="30"/>
      <c r="B359" s="34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22.5" customHeight="1" x14ac:dyDescent="0.55000000000000004">
      <c r="A360" s="30"/>
      <c r="B360" s="34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22.5" customHeight="1" x14ac:dyDescent="0.55000000000000004">
      <c r="A361" s="30"/>
      <c r="B361" s="34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22.5" customHeight="1" x14ac:dyDescent="0.55000000000000004">
      <c r="A362" s="30"/>
      <c r="B362" s="34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22.5" customHeight="1" x14ac:dyDescent="0.55000000000000004">
      <c r="A363" s="30"/>
      <c r="B363" s="34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22.5" customHeight="1" x14ac:dyDescent="0.55000000000000004">
      <c r="A364" s="30"/>
      <c r="B364" s="34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22.5" customHeight="1" x14ac:dyDescent="0.55000000000000004">
      <c r="A365" s="30"/>
      <c r="B365" s="34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22.5" customHeight="1" x14ac:dyDescent="0.55000000000000004">
      <c r="A366" s="30"/>
      <c r="B366" s="34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22.5" customHeight="1" x14ac:dyDescent="0.55000000000000004">
      <c r="A367" s="30"/>
      <c r="B367" s="34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22.5" customHeight="1" x14ac:dyDescent="0.55000000000000004">
      <c r="A368" s="30"/>
      <c r="B368" s="34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22.5" customHeight="1" x14ac:dyDescent="0.55000000000000004">
      <c r="A369" s="30"/>
      <c r="B369" s="34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22.5" customHeight="1" x14ac:dyDescent="0.55000000000000004">
      <c r="A370" s="30"/>
      <c r="B370" s="34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22.5" customHeight="1" x14ac:dyDescent="0.55000000000000004">
      <c r="A371" s="30"/>
      <c r="B371" s="34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22.5" customHeight="1" x14ac:dyDescent="0.55000000000000004">
      <c r="A372" s="30"/>
      <c r="B372" s="34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22.5" customHeight="1" x14ac:dyDescent="0.55000000000000004">
      <c r="A373" s="30"/>
      <c r="B373" s="34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22.5" customHeight="1" x14ac:dyDescent="0.55000000000000004">
      <c r="A374" s="30"/>
      <c r="B374" s="34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22.5" customHeight="1" x14ac:dyDescent="0.55000000000000004">
      <c r="A375" s="30"/>
      <c r="B375" s="34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22.5" customHeight="1" x14ac:dyDescent="0.55000000000000004">
      <c r="A376" s="30"/>
      <c r="B376" s="34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22.5" customHeight="1" x14ac:dyDescent="0.55000000000000004">
      <c r="A377" s="30"/>
      <c r="B377" s="34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22.5" customHeight="1" x14ac:dyDescent="0.55000000000000004">
      <c r="A378" s="30"/>
      <c r="B378" s="34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22.5" customHeight="1" x14ac:dyDescent="0.55000000000000004">
      <c r="A379" s="30"/>
      <c r="B379" s="34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22.5" customHeight="1" x14ac:dyDescent="0.55000000000000004">
      <c r="A380" s="30"/>
      <c r="B380" s="34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22.5" customHeight="1" x14ac:dyDescent="0.55000000000000004">
      <c r="A381" s="30"/>
      <c r="B381" s="34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22.5" customHeight="1" x14ac:dyDescent="0.55000000000000004">
      <c r="A382" s="30"/>
      <c r="B382" s="34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22.5" customHeight="1" x14ac:dyDescent="0.55000000000000004">
      <c r="A383" s="30"/>
      <c r="B383" s="34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22.5" customHeight="1" x14ac:dyDescent="0.55000000000000004">
      <c r="A384" s="30"/>
      <c r="B384" s="34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22.5" customHeight="1" x14ac:dyDescent="0.55000000000000004">
      <c r="A385" s="30"/>
      <c r="B385" s="34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22.5" customHeight="1" x14ac:dyDescent="0.55000000000000004">
      <c r="A386" s="30"/>
      <c r="B386" s="34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22.5" customHeight="1" x14ac:dyDescent="0.55000000000000004">
      <c r="A387" s="30"/>
      <c r="B387" s="34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22.5" customHeight="1" x14ac:dyDescent="0.55000000000000004">
      <c r="A388" s="30"/>
      <c r="B388" s="34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22.5" customHeight="1" x14ac:dyDescent="0.55000000000000004">
      <c r="A389" s="30"/>
      <c r="B389" s="34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22.5" customHeight="1" x14ac:dyDescent="0.55000000000000004">
      <c r="A390" s="30"/>
      <c r="B390" s="34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22.5" customHeight="1" x14ac:dyDescent="0.55000000000000004">
      <c r="A391" s="30"/>
      <c r="B391" s="34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22.5" customHeight="1" x14ac:dyDescent="0.55000000000000004">
      <c r="A392" s="30"/>
      <c r="B392" s="34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22.5" customHeight="1" x14ac:dyDescent="0.55000000000000004">
      <c r="A393" s="30"/>
      <c r="B393" s="34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22.5" customHeight="1" x14ac:dyDescent="0.55000000000000004">
      <c r="A394" s="30"/>
      <c r="B394" s="34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22.5" customHeight="1" x14ac:dyDescent="0.55000000000000004">
      <c r="A395" s="30"/>
      <c r="B395" s="34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22.5" customHeight="1" x14ac:dyDescent="0.55000000000000004">
      <c r="A396" s="30"/>
      <c r="B396" s="34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22.5" customHeight="1" x14ac:dyDescent="0.55000000000000004">
      <c r="A397" s="30"/>
      <c r="B397" s="34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22.5" customHeight="1" x14ac:dyDescent="0.55000000000000004">
      <c r="A398" s="30"/>
      <c r="B398" s="34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22.5" customHeight="1" x14ac:dyDescent="0.55000000000000004">
      <c r="A399" s="30"/>
      <c r="B399" s="34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22.5" customHeight="1" x14ac:dyDescent="0.55000000000000004">
      <c r="A400" s="30"/>
      <c r="B400" s="34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22.5" customHeight="1" x14ac:dyDescent="0.55000000000000004">
      <c r="A401" s="30"/>
      <c r="B401" s="34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22.5" customHeight="1" x14ac:dyDescent="0.55000000000000004">
      <c r="A402" s="30"/>
      <c r="B402" s="34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22.5" customHeight="1" x14ac:dyDescent="0.55000000000000004">
      <c r="A403" s="30"/>
      <c r="B403" s="34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22.5" customHeight="1" x14ac:dyDescent="0.55000000000000004">
      <c r="A404" s="30"/>
      <c r="B404" s="34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22.5" customHeight="1" x14ac:dyDescent="0.55000000000000004">
      <c r="A405" s="30"/>
      <c r="B405" s="34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22.5" customHeight="1" x14ac:dyDescent="0.55000000000000004">
      <c r="A406" s="30"/>
      <c r="B406" s="34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22.5" customHeight="1" x14ac:dyDescent="0.55000000000000004">
      <c r="A407" s="30"/>
      <c r="B407" s="34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22.5" customHeight="1" x14ac:dyDescent="0.55000000000000004">
      <c r="A408" s="30"/>
      <c r="B408" s="34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22.5" customHeight="1" x14ac:dyDescent="0.55000000000000004">
      <c r="A409" s="30"/>
      <c r="B409" s="34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22.5" customHeight="1" x14ac:dyDescent="0.55000000000000004">
      <c r="A410" s="30"/>
      <c r="B410" s="34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22.5" customHeight="1" x14ac:dyDescent="0.55000000000000004">
      <c r="A411" s="30"/>
      <c r="B411" s="34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22.5" customHeight="1" x14ac:dyDescent="0.55000000000000004">
      <c r="A412" s="30"/>
      <c r="B412" s="34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22.5" customHeight="1" x14ac:dyDescent="0.55000000000000004">
      <c r="A413" s="30"/>
      <c r="B413" s="34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22.5" customHeight="1" x14ac:dyDescent="0.55000000000000004">
      <c r="A414" s="30"/>
      <c r="B414" s="34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22.5" customHeight="1" x14ac:dyDescent="0.55000000000000004">
      <c r="A415" s="30"/>
      <c r="B415" s="34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22.5" customHeight="1" x14ac:dyDescent="0.55000000000000004">
      <c r="A416" s="30"/>
      <c r="B416" s="34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22.5" customHeight="1" x14ac:dyDescent="0.55000000000000004">
      <c r="A417" s="30"/>
      <c r="B417" s="34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22.5" customHeight="1" x14ac:dyDescent="0.55000000000000004">
      <c r="A418" s="30"/>
      <c r="B418" s="34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22.5" customHeight="1" x14ac:dyDescent="0.55000000000000004">
      <c r="A419" s="30"/>
      <c r="B419" s="34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22.5" customHeight="1" x14ac:dyDescent="0.55000000000000004">
      <c r="A420" s="30"/>
      <c r="B420" s="34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22.5" customHeight="1" x14ac:dyDescent="0.55000000000000004">
      <c r="A421" s="30"/>
      <c r="B421" s="34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22.5" customHeight="1" x14ac:dyDescent="0.55000000000000004">
      <c r="A422" s="30"/>
      <c r="B422" s="34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22.5" customHeight="1" x14ac:dyDescent="0.55000000000000004">
      <c r="A423" s="30"/>
      <c r="B423" s="34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22.5" customHeight="1" x14ac:dyDescent="0.55000000000000004">
      <c r="A424" s="30"/>
      <c r="B424" s="34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22.5" customHeight="1" x14ac:dyDescent="0.55000000000000004">
      <c r="A425" s="30"/>
      <c r="B425" s="34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22.5" customHeight="1" x14ac:dyDescent="0.55000000000000004">
      <c r="A426" s="30"/>
      <c r="B426" s="34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22.5" customHeight="1" x14ac:dyDescent="0.55000000000000004">
      <c r="A427" s="30"/>
      <c r="B427" s="34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22.5" customHeight="1" x14ac:dyDescent="0.55000000000000004">
      <c r="A428" s="30"/>
      <c r="B428" s="34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22.5" customHeight="1" x14ac:dyDescent="0.55000000000000004">
      <c r="A429" s="30"/>
      <c r="B429" s="34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22.5" customHeight="1" x14ac:dyDescent="0.55000000000000004">
      <c r="A430" s="30"/>
      <c r="B430" s="34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22.5" customHeight="1" x14ac:dyDescent="0.55000000000000004">
      <c r="A431" s="30"/>
      <c r="B431" s="34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22.5" customHeight="1" x14ac:dyDescent="0.55000000000000004">
      <c r="A432" s="30"/>
      <c r="B432" s="34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22.5" customHeight="1" x14ac:dyDescent="0.55000000000000004">
      <c r="A433" s="30"/>
      <c r="B433" s="34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22.5" customHeight="1" x14ac:dyDescent="0.55000000000000004">
      <c r="A434" s="30"/>
      <c r="B434" s="34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22.5" customHeight="1" x14ac:dyDescent="0.55000000000000004">
      <c r="A435" s="30"/>
      <c r="B435" s="34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22.5" customHeight="1" x14ac:dyDescent="0.55000000000000004">
      <c r="A436" s="30"/>
      <c r="B436" s="34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22.5" customHeight="1" x14ac:dyDescent="0.55000000000000004">
      <c r="A437" s="30"/>
      <c r="B437" s="34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22.5" customHeight="1" x14ac:dyDescent="0.55000000000000004">
      <c r="A438" s="30"/>
      <c r="B438" s="34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22.5" customHeight="1" x14ac:dyDescent="0.55000000000000004">
      <c r="A439" s="30"/>
      <c r="B439" s="34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22.5" customHeight="1" x14ac:dyDescent="0.55000000000000004">
      <c r="A440" s="30"/>
      <c r="B440" s="34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22.5" customHeight="1" x14ac:dyDescent="0.55000000000000004">
      <c r="A441" s="30"/>
      <c r="B441" s="34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22.5" customHeight="1" x14ac:dyDescent="0.55000000000000004">
      <c r="A442" s="30"/>
      <c r="B442" s="34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22.5" customHeight="1" x14ac:dyDescent="0.55000000000000004">
      <c r="A443" s="30"/>
      <c r="B443" s="34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22.5" customHeight="1" x14ac:dyDescent="0.55000000000000004">
      <c r="A444" s="30"/>
      <c r="B444" s="34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22.5" customHeight="1" x14ac:dyDescent="0.55000000000000004">
      <c r="A445" s="30"/>
      <c r="B445" s="34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22.5" customHeight="1" x14ac:dyDescent="0.55000000000000004">
      <c r="A446" s="30"/>
      <c r="B446" s="34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22.5" customHeight="1" x14ac:dyDescent="0.55000000000000004">
      <c r="A447" s="30"/>
      <c r="B447" s="34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22.5" customHeight="1" x14ac:dyDescent="0.55000000000000004">
      <c r="A448" s="30"/>
      <c r="B448" s="34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22.5" customHeight="1" x14ac:dyDescent="0.55000000000000004">
      <c r="A449" s="30"/>
      <c r="B449" s="34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22.5" customHeight="1" x14ac:dyDescent="0.55000000000000004">
      <c r="A450" s="30"/>
      <c r="B450" s="34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22.5" customHeight="1" x14ac:dyDescent="0.55000000000000004">
      <c r="A451" s="30"/>
      <c r="B451" s="34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22.5" customHeight="1" x14ac:dyDescent="0.55000000000000004">
      <c r="A452" s="30"/>
      <c r="B452" s="34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22.5" customHeight="1" x14ac:dyDescent="0.55000000000000004">
      <c r="A453" s="30"/>
      <c r="B453" s="34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22.5" customHeight="1" x14ac:dyDescent="0.55000000000000004">
      <c r="A454" s="30"/>
      <c r="B454" s="34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22.5" customHeight="1" x14ac:dyDescent="0.55000000000000004">
      <c r="A455" s="30"/>
      <c r="B455" s="34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22.5" customHeight="1" x14ac:dyDescent="0.55000000000000004">
      <c r="A456" s="30"/>
      <c r="B456" s="34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22.5" customHeight="1" x14ac:dyDescent="0.55000000000000004">
      <c r="A457" s="30"/>
      <c r="B457" s="34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22.5" customHeight="1" x14ac:dyDescent="0.55000000000000004">
      <c r="A458" s="30"/>
      <c r="B458" s="34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22.5" customHeight="1" x14ac:dyDescent="0.55000000000000004">
      <c r="A459" s="30"/>
      <c r="B459" s="34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22.5" customHeight="1" x14ac:dyDescent="0.55000000000000004">
      <c r="A460" s="30"/>
      <c r="B460" s="34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22.5" customHeight="1" x14ac:dyDescent="0.55000000000000004">
      <c r="A461" s="30"/>
      <c r="B461" s="34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22.5" customHeight="1" x14ac:dyDescent="0.55000000000000004">
      <c r="A462" s="30"/>
      <c r="B462" s="34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22.5" customHeight="1" x14ac:dyDescent="0.55000000000000004">
      <c r="A463" s="30"/>
      <c r="B463" s="34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22.5" customHeight="1" x14ac:dyDescent="0.55000000000000004">
      <c r="A464" s="30"/>
      <c r="B464" s="34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22.5" customHeight="1" x14ac:dyDescent="0.55000000000000004">
      <c r="A465" s="30"/>
      <c r="B465" s="34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22.5" customHeight="1" x14ac:dyDescent="0.55000000000000004">
      <c r="A466" s="30"/>
      <c r="B466" s="34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22.5" customHeight="1" x14ac:dyDescent="0.55000000000000004">
      <c r="A467" s="30"/>
      <c r="B467" s="34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22.5" customHeight="1" x14ac:dyDescent="0.55000000000000004">
      <c r="A468" s="30"/>
      <c r="B468" s="34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22.5" customHeight="1" x14ac:dyDescent="0.55000000000000004">
      <c r="A469" s="30"/>
      <c r="B469" s="34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22.5" customHeight="1" x14ac:dyDescent="0.55000000000000004">
      <c r="A470" s="30"/>
      <c r="B470" s="34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22.5" customHeight="1" x14ac:dyDescent="0.55000000000000004">
      <c r="A471" s="30"/>
      <c r="B471" s="34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22.5" customHeight="1" x14ac:dyDescent="0.55000000000000004">
      <c r="A472" s="30"/>
      <c r="B472" s="34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22.5" customHeight="1" x14ac:dyDescent="0.55000000000000004">
      <c r="A473" s="30"/>
      <c r="B473" s="34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22.5" customHeight="1" x14ac:dyDescent="0.55000000000000004">
      <c r="A474" s="30"/>
      <c r="B474" s="34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22.5" customHeight="1" x14ac:dyDescent="0.55000000000000004">
      <c r="A475" s="30"/>
      <c r="B475" s="34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22.5" customHeight="1" x14ac:dyDescent="0.55000000000000004">
      <c r="A476" s="30"/>
      <c r="B476" s="34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22.5" customHeight="1" x14ac:dyDescent="0.55000000000000004">
      <c r="A477" s="30"/>
      <c r="B477" s="34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22.5" customHeight="1" x14ac:dyDescent="0.55000000000000004">
      <c r="A478" s="30"/>
      <c r="B478" s="34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22.5" customHeight="1" x14ac:dyDescent="0.55000000000000004">
      <c r="A479" s="30"/>
      <c r="B479" s="34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22.5" customHeight="1" x14ac:dyDescent="0.55000000000000004">
      <c r="A480" s="30"/>
      <c r="B480" s="34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22.5" customHeight="1" x14ac:dyDescent="0.55000000000000004">
      <c r="A481" s="30"/>
      <c r="B481" s="34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22.5" customHeight="1" x14ac:dyDescent="0.55000000000000004">
      <c r="A482" s="30"/>
      <c r="B482" s="34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22.5" customHeight="1" x14ac:dyDescent="0.55000000000000004">
      <c r="A483" s="30"/>
      <c r="B483" s="34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22.5" customHeight="1" x14ac:dyDescent="0.55000000000000004">
      <c r="A484" s="30"/>
      <c r="B484" s="34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22.5" customHeight="1" x14ac:dyDescent="0.55000000000000004">
      <c r="A485" s="30"/>
      <c r="B485" s="34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22.5" customHeight="1" x14ac:dyDescent="0.55000000000000004">
      <c r="A486" s="30"/>
      <c r="B486" s="34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22.5" customHeight="1" x14ac:dyDescent="0.55000000000000004">
      <c r="A487" s="30"/>
      <c r="B487" s="34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22.5" customHeight="1" x14ac:dyDescent="0.55000000000000004">
      <c r="A488" s="30"/>
      <c r="B488" s="34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22.5" customHeight="1" x14ac:dyDescent="0.55000000000000004">
      <c r="A489" s="30"/>
      <c r="B489" s="34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22.5" customHeight="1" x14ac:dyDescent="0.55000000000000004">
      <c r="A490" s="30"/>
      <c r="B490" s="34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22.5" customHeight="1" x14ac:dyDescent="0.55000000000000004">
      <c r="A491" s="30"/>
      <c r="B491" s="34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22.5" customHeight="1" x14ac:dyDescent="0.55000000000000004">
      <c r="A492" s="30"/>
      <c r="B492" s="34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22.5" customHeight="1" x14ac:dyDescent="0.55000000000000004">
      <c r="A493" s="30"/>
      <c r="B493" s="34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22.5" customHeight="1" x14ac:dyDescent="0.55000000000000004">
      <c r="A494" s="30"/>
      <c r="B494" s="34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22.5" customHeight="1" x14ac:dyDescent="0.55000000000000004">
      <c r="A495" s="30"/>
      <c r="B495" s="34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22.5" customHeight="1" x14ac:dyDescent="0.55000000000000004">
      <c r="A496" s="30"/>
      <c r="B496" s="34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22.5" customHeight="1" x14ac:dyDescent="0.55000000000000004">
      <c r="A497" s="30"/>
      <c r="B497" s="34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22.5" customHeight="1" x14ac:dyDescent="0.55000000000000004">
      <c r="A498" s="30"/>
      <c r="B498" s="34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22.5" customHeight="1" x14ac:dyDescent="0.55000000000000004">
      <c r="A499" s="30"/>
      <c r="B499" s="34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22.5" customHeight="1" x14ac:dyDescent="0.55000000000000004">
      <c r="A500" s="30"/>
      <c r="B500" s="34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22.5" customHeight="1" x14ac:dyDescent="0.55000000000000004">
      <c r="A501" s="30"/>
      <c r="B501" s="34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22.5" customHeight="1" x14ac:dyDescent="0.55000000000000004">
      <c r="A502" s="30"/>
      <c r="B502" s="34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22.5" customHeight="1" x14ac:dyDescent="0.55000000000000004">
      <c r="A503" s="30"/>
      <c r="B503" s="34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22.5" customHeight="1" x14ac:dyDescent="0.55000000000000004">
      <c r="A504" s="30"/>
      <c r="B504" s="34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22.5" customHeight="1" x14ac:dyDescent="0.55000000000000004">
      <c r="A505" s="30"/>
      <c r="B505" s="34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22.5" customHeight="1" x14ac:dyDescent="0.55000000000000004">
      <c r="A506" s="30"/>
      <c r="B506" s="34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22.5" customHeight="1" x14ac:dyDescent="0.55000000000000004">
      <c r="A507" s="30"/>
      <c r="B507" s="34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22.5" customHeight="1" x14ac:dyDescent="0.55000000000000004">
      <c r="A508" s="30"/>
      <c r="B508" s="34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22.5" customHeight="1" x14ac:dyDescent="0.55000000000000004">
      <c r="A509" s="30"/>
      <c r="B509" s="34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22.5" customHeight="1" x14ac:dyDescent="0.55000000000000004">
      <c r="A510" s="30"/>
      <c r="B510" s="34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22.5" customHeight="1" x14ac:dyDescent="0.55000000000000004">
      <c r="A511" s="30"/>
      <c r="B511" s="34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22.5" customHeight="1" x14ac:dyDescent="0.55000000000000004">
      <c r="A512" s="30"/>
      <c r="B512" s="34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22.5" customHeight="1" x14ac:dyDescent="0.55000000000000004">
      <c r="A513" s="30"/>
      <c r="B513" s="34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22.5" customHeight="1" x14ac:dyDescent="0.55000000000000004">
      <c r="A514" s="30"/>
      <c r="B514" s="34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22.5" customHeight="1" x14ac:dyDescent="0.55000000000000004">
      <c r="A515" s="30"/>
      <c r="B515" s="34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22.5" customHeight="1" x14ac:dyDescent="0.55000000000000004">
      <c r="A516" s="30"/>
      <c r="B516" s="34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22.5" customHeight="1" x14ac:dyDescent="0.55000000000000004">
      <c r="A517" s="30"/>
      <c r="B517" s="34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22.5" customHeight="1" x14ac:dyDescent="0.55000000000000004">
      <c r="A518" s="30"/>
      <c r="B518" s="34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22.5" customHeight="1" x14ac:dyDescent="0.55000000000000004">
      <c r="A519" s="30"/>
      <c r="B519" s="34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22.5" customHeight="1" x14ac:dyDescent="0.55000000000000004">
      <c r="A520" s="30"/>
      <c r="B520" s="34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22.5" customHeight="1" x14ac:dyDescent="0.55000000000000004">
      <c r="A521" s="30"/>
      <c r="B521" s="34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22.5" customHeight="1" x14ac:dyDescent="0.55000000000000004">
      <c r="A522" s="30"/>
      <c r="B522" s="34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22.5" customHeight="1" x14ac:dyDescent="0.55000000000000004">
      <c r="A523" s="30"/>
      <c r="B523" s="34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22.5" customHeight="1" x14ac:dyDescent="0.55000000000000004">
      <c r="A524" s="30"/>
      <c r="B524" s="34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22.5" customHeight="1" x14ac:dyDescent="0.55000000000000004">
      <c r="A525" s="30"/>
      <c r="B525" s="34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22.5" customHeight="1" x14ac:dyDescent="0.55000000000000004">
      <c r="A526" s="30"/>
      <c r="B526" s="34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22.5" customHeight="1" x14ac:dyDescent="0.55000000000000004">
      <c r="A527" s="30"/>
      <c r="B527" s="34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22.5" customHeight="1" x14ac:dyDescent="0.55000000000000004">
      <c r="A528" s="30"/>
      <c r="B528" s="34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22.5" customHeight="1" x14ac:dyDescent="0.55000000000000004">
      <c r="A529" s="30"/>
      <c r="B529" s="34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22.5" customHeight="1" x14ac:dyDescent="0.55000000000000004">
      <c r="A530" s="30"/>
      <c r="B530" s="34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22.5" customHeight="1" x14ac:dyDescent="0.55000000000000004">
      <c r="A531" s="30"/>
      <c r="B531" s="34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22.5" customHeight="1" x14ac:dyDescent="0.55000000000000004">
      <c r="A532" s="30"/>
      <c r="B532" s="34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22.5" customHeight="1" x14ac:dyDescent="0.55000000000000004">
      <c r="A533" s="30"/>
      <c r="B533" s="34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22.5" customHeight="1" x14ac:dyDescent="0.55000000000000004">
      <c r="A534" s="30"/>
      <c r="B534" s="34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22.5" customHeight="1" x14ac:dyDescent="0.55000000000000004">
      <c r="A535" s="30"/>
      <c r="B535" s="34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22.5" customHeight="1" x14ac:dyDescent="0.55000000000000004">
      <c r="A536" s="30"/>
      <c r="B536" s="34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22.5" customHeight="1" x14ac:dyDescent="0.55000000000000004">
      <c r="A537" s="30"/>
      <c r="B537" s="34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22.5" customHeight="1" x14ac:dyDescent="0.55000000000000004">
      <c r="A538" s="30"/>
      <c r="B538" s="34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22.5" customHeight="1" x14ac:dyDescent="0.55000000000000004">
      <c r="A539" s="30"/>
      <c r="B539" s="34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22.5" customHeight="1" x14ac:dyDescent="0.55000000000000004">
      <c r="A540" s="30"/>
      <c r="B540" s="34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22.5" customHeight="1" x14ac:dyDescent="0.55000000000000004">
      <c r="A541" s="30"/>
      <c r="B541" s="34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22.5" customHeight="1" x14ac:dyDescent="0.55000000000000004">
      <c r="A542" s="30"/>
      <c r="B542" s="34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22.5" customHeight="1" x14ac:dyDescent="0.55000000000000004">
      <c r="A543" s="30"/>
      <c r="B543" s="34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22.5" customHeight="1" x14ac:dyDescent="0.55000000000000004">
      <c r="A544" s="30"/>
      <c r="B544" s="34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22.5" customHeight="1" x14ac:dyDescent="0.55000000000000004">
      <c r="A545" s="30"/>
      <c r="B545" s="34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22.5" customHeight="1" x14ac:dyDescent="0.55000000000000004">
      <c r="A546" s="30"/>
      <c r="B546" s="34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22.5" customHeight="1" x14ac:dyDescent="0.55000000000000004">
      <c r="A547" s="30"/>
      <c r="B547" s="34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22.5" customHeight="1" x14ac:dyDescent="0.55000000000000004">
      <c r="A548" s="30"/>
      <c r="B548" s="34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22.5" customHeight="1" x14ac:dyDescent="0.55000000000000004">
      <c r="A549" s="30"/>
      <c r="B549" s="34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22.5" customHeight="1" x14ac:dyDescent="0.55000000000000004">
      <c r="A550" s="30"/>
      <c r="B550" s="34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22.5" customHeight="1" x14ac:dyDescent="0.55000000000000004">
      <c r="A551" s="30"/>
      <c r="B551" s="34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22.5" customHeight="1" x14ac:dyDescent="0.55000000000000004">
      <c r="A552" s="30"/>
      <c r="B552" s="34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22.5" customHeight="1" x14ac:dyDescent="0.55000000000000004">
      <c r="A553" s="30"/>
      <c r="B553" s="34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22.5" customHeight="1" x14ac:dyDescent="0.55000000000000004">
      <c r="A554" s="30"/>
      <c r="B554" s="34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22.5" customHeight="1" x14ac:dyDescent="0.55000000000000004">
      <c r="A555" s="30"/>
      <c r="B555" s="34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22.5" customHeight="1" x14ac:dyDescent="0.55000000000000004">
      <c r="A556" s="30"/>
      <c r="B556" s="34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22.5" customHeight="1" x14ac:dyDescent="0.55000000000000004">
      <c r="A557" s="30"/>
      <c r="B557" s="34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22.5" customHeight="1" x14ac:dyDescent="0.55000000000000004">
      <c r="A558" s="30"/>
      <c r="B558" s="34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22.5" customHeight="1" x14ac:dyDescent="0.55000000000000004">
      <c r="A559" s="30"/>
      <c r="B559" s="34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22.5" customHeight="1" x14ac:dyDescent="0.55000000000000004">
      <c r="A560" s="30"/>
      <c r="B560" s="34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22.5" customHeight="1" x14ac:dyDescent="0.55000000000000004">
      <c r="A561" s="30"/>
      <c r="B561" s="34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22.5" customHeight="1" x14ac:dyDescent="0.55000000000000004">
      <c r="A562" s="30"/>
      <c r="B562" s="34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22.5" customHeight="1" x14ac:dyDescent="0.55000000000000004">
      <c r="A563" s="30"/>
      <c r="B563" s="34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22.5" customHeight="1" x14ac:dyDescent="0.55000000000000004">
      <c r="A564" s="30"/>
      <c r="B564" s="34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22.5" customHeight="1" x14ac:dyDescent="0.55000000000000004">
      <c r="A565" s="30"/>
      <c r="B565" s="34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22.5" customHeight="1" x14ac:dyDescent="0.55000000000000004">
      <c r="A566" s="30"/>
      <c r="B566" s="34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22.5" customHeight="1" x14ac:dyDescent="0.55000000000000004">
      <c r="A567" s="30"/>
      <c r="B567" s="34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22.5" customHeight="1" x14ac:dyDescent="0.55000000000000004">
      <c r="A568" s="30"/>
      <c r="B568" s="34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22.5" customHeight="1" x14ac:dyDescent="0.55000000000000004">
      <c r="A569" s="30"/>
      <c r="B569" s="34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22.5" customHeight="1" x14ac:dyDescent="0.55000000000000004">
      <c r="A570" s="30"/>
      <c r="B570" s="34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22.5" customHeight="1" x14ac:dyDescent="0.55000000000000004">
      <c r="A571" s="30"/>
      <c r="B571" s="34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22.5" customHeight="1" x14ac:dyDescent="0.55000000000000004">
      <c r="A572" s="30"/>
      <c r="B572" s="34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22.5" customHeight="1" x14ac:dyDescent="0.55000000000000004">
      <c r="A573" s="30"/>
      <c r="B573" s="34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22.5" customHeight="1" x14ac:dyDescent="0.55000000000000004">
      <c r="A574" s="30"/>
      <c r="B574" s="34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22.5" customHeight="1" x14ac:dyDescent="0.55000000000000004">
      <c r="A575" s="30"/>
      <c r="B575" s="34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22.5" customHeight="1" x14ac:dyDescent="0.55000000000000004">
      <c r="A576" s="30"/>
      <c r="B576" s="34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22.5" customHeight="1" x14ac:dyDescent="0.55000000000000004">
      <c r="A577" s="30"/>
      <c r="B577" s="34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22.5" customHeight="1" x14ac:dyDescent="0.55000000000000004">
      <c r="A578" s="30"/>
      <c r="B578" s="34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22.5" customHeight="1" x14ac:dyDescent="0.55000000000000004">
      <c r="A579" s="30"/>
      <c r="B579" s="34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22.5" customHeight="1" x14ac:dyDescent="0.55000000000000004">
      <c r="A580" s="30"/>
      <c r="B580" s="34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22.5" customHeight="1" x14ac:dyDescent="0.55000000000000004">
      <c r="A581" s="30"/>
      <c r="B581" s="34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22.5" customHeight="1" x14ac:dyDescent="0.55000000000000004">
      <c r="A582" s="30"/>
      <c r="B582" s="34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22.5" customHeight="1" x14ac:dyDescent="0.55000000000000004">
      <c r="A583" s="30"/>
      <c r="B583" s="34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22.5" customHeight="1" x14ac:dyDescent="0.55000000000000004">
      <c r="A584" s="30"/>
      <c r="B584" s="34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22.5" customHeight="1" x14ac:dyDescent="0.55000000000000004">
      <c r="A585" s="30"/>
      <c r="B585" s="34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22.5" customHeight="1" x14ac:dyDescent="0.55000000000000004">
      <c r="A586" s="30"/>
      <c r="B586" s="34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22.5" customHeight="1" x14ac:dyDescent="0.55000000000000004">
      <c r="A587" s="30"/>
      <c r="B587" s="34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22.5" customHeight="1" x14ac:dyDescent="0.55000000000000004">
      <c r="A588" s="30"/>
      <c r="B588" s="34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22.5" customHeight="1" x14ac:dyDescent="0.55000000000000004">
      <c r="A589" s="30"/>
      <c r="B589" s="34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22.5" customHeight="1" x14ac:dyDescent="0.55000000000000004">
      <c r="A590" s="30"/>
      <c r="B590" s="34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22.5" customHeight="1" x14ac:dyDescent="0.55000000000000004">
      <c r="A591" s="30"/>
      <c r="B591" s="34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22.5" customHeight="1" x14ac:dyDescent="0.55000000000000004">
      <c r="A592" s="30"/>
      <c r="B592" s="34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22.5" customHeight="1" x14ac:dyDescent="0.55000000000000004">
      <c r="A593" s="30"/>
      <c r="B593" s="34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22.5" customHeight="1" x14ac:dyDescent="0.55000000000000004">
      <c r="A594" s="30"/>
      <c r="B594" s="34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22.5" customHeight="1" x14ac:dyDescent="0.55000000000000004">
      <c r="A595" s="30"/>
      <c r="B595" s="34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22.5" customHeight="1" x14ac:dyDescent="0.55000000000000004">
      <c r="A596" s="30"/>
      <c r="B596" s="34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22.5" customHeight="1" x14ac:dyDescent="0.55000000000000004">
      <c r="A597" s="30"/>
      <c r="B597" s="34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22.5" customHeight="1" x14ac:dyDescent="0.55000000000000004">
      <c r="A598" s="30"/>
      <c r="B598" s="34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22.5" customHeight="1" x14ac:dyDescent="0.55000000000000004">
      <c r="A599" s="30"/>
      <c r="B599" s="34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22.5" customHeight="1" x14ac:dyDescent="0.55000000000000004">
      <c r="A600" s="30"/>
      <c r="B600" s="34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22.5" customHeight="1" x14ac:dyDescent="0.55000000000000004">
      <c r="A601" s="30"/>
      <c r="B601" s="34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22.5" customHeight="1" x14ac:dyDescent="0.55000000000000004">
      <c r="A602" s="30"/>
      <c r="B602" s="34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22.5" customHeight="1" x14ac:dyDescent="0.55000000000000004">
      <c r="A603" s="30"/>
      <c r="B603" s="34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22.5" customHeight="1" x14ac:dyDescent="0.55000000000000004">
      <c r="A604" s="30"/>
      <c r="B604" s="34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22.5" customHeight="1" x14ac:dyDescent="0.55000000000000004">
      <c r="A605" s="30"/>
      <c r="B605" s="34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22.5" customHeight="1" x14ac:dyDescent="0.55000000000000004">
      <c r="A606" s="30"/>
      <c r="B606" s="34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22.5" customHeight="1" x14ac:dyDescent="0.55000000000000004">
      <c r="A607" s="30"/>
      <c r="B607" s="34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22.5" customHeight="1" x14ac:dyDescent="0.55000000000000004">
      <c r="A608" s="30"/>
      <c r="B608" s="34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22.5" customHeight="1" x14ac:dyDescent="0.55000000000000004">
      <c r="A609" s="30"/>
      <c r="B609" s="34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22.5" customHeight="1" x14ac:dyDescent="0.55000000000000004">
      <c r="A610" s="30"/>
      <c r="B610" s="34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22.5" customHeight="1" x14ac:dyDescent="0.55000000000000004">
      <c r="A611" s="30"/>
      <c r="B611" s="34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22.5" customHeight="1" x14ac:dyDescent="0.55000000000000004">
      <c r="A612" s="30"/>
      <c r="B612" s="34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22.5" customHeight="1" x14ac:dyDescent="0.55000000000000004">
      <c r="A613" s="30"/>
      <c r="B613" s="34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22.5" customHeight="1" x14ac:dyDescent="0.55000000000000004">
      <c r="A614" s="30"/>
      <c r="B614" s="34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22.5" customHeight="1" x14ac:dyDescent="0.55000000000000004">
      <c r="A615" s="30"/>
      <c r="B615" s="34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22.5" customHeight="1" x14ac:dyDescent="0.55000000000000004">
      <c r="A616" s="30"/>
      <c r="B616" s="34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22.5" customHeight="1" x14ac:dyDescent="0.55000000000000004">
      <c r="A617" s="30"/>
      <c r="B617" s="34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22.5" customHeight="1" x14ac:dyDescent="0.55000000000000004">
      <c r="A618" s="30"/>
      <c r="B618" s="34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22.5" customHeight="1" x14ac:dyDescent="0.55000000000000004">
      <c r="A619" s="30"/>
      <c r="B619" s="34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22.5" customHeight="1" x14ac:dyDescent="0.55000000000000004">
      <c r="A620" s="30"/>
      <c r="B620" s="34"/>
      <c r="C620" s="30"/>
      <c r="D620" s="30"/>
      <c r="E620" s="30">
        <v>2660</v>
      </c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22.5" customHeight="1" x14ac:dyDescent="0.55000000000000004">
      <c r="A621" s="30"/>
      <c r="B621" s="34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22.5" customHeight="1" x14ac:dyDescent="0.55000000000000004">
      <c r="A622" s="30"/>
      <c r="B622" s="34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22.5" customHeight="1" x14ac:dyDescent="0.55000000000000004">
      <c r="A623" s="30"/>
      <c r="B623" s="34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22.5" customHeight="1" x14ac:dyDescent="0.55000000000000004">
      <c r="A624" s="30"/>
      <c r="B624" s="34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22.5" customHeight="1" x14ac:dyDescent="0.55000000000000004">
      <c r="A625" s="30"/>
      <c r="B625" s="34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22.5" customHeight="1" x14ac:dyDescent="0.55000000000000004">
      <c r="A626" s="30"/>
      <c r="B626" s="34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22.5" customHeight="1" x14ac:dyDescent="0.55000000000000004">
      <c r="A627" s="30"/>
      <c r="B627" s="34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22.5" customHeight="1" x14ac:dyDescent="0.55000000000000004">
      <c r="A628" s="30"/>
      <c r="B628" s="34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22.5" customHeight="1" x14ac:dyDescent="0.55000000000000004">
      <c r="A629" s="30"/>
      <c r="B629" s="34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22.5" customHeight="1" x14ac:dyDescent="0.55000000000000004">
      <c r="A630" s="30"/>
      <c r="B630" s="34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22.5" customHeight="1" x14ac:dyDescent="0.55000000000000004">
      <c r="A631" s="30"/>
      <c r="B631" s="34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22.5" customHeight="1" x14ac:dyDescent="0.55000000000000004">
      <c r="A632" s="30"/>
      <c r="B632" s="34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22.5" customHeight="1" x14ac:dyDescent="0.55000000000000004">
      <c r="A633" s="30"/>
      <c r="B633" s="34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22.5" customHeight="1" x14ac:dyDescent="0.55000000000000004">
      <c r="A634" s="30"/>
      <c r="B634" s="34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22.5" customHeight="1" x14ac:dyDescent="0.55000000000000004">
      <c r="A635" s="30"/>
      <c r="B635" s="34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22.5" customHeight="1" x14ac:dyDescent="0.55000000000000004">
      <c r="A636" s="30"/>
      <c r="B636" s="34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22.5" customHeight="1" x14ac:dyDescent="0.55000000000000004">
      <c r="A637" s="30"/>
      <c r="B637" s="34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22.5" customHeight="1" x14ac:dyDescent="0.55000000000000004">
      <c r="A638" s="30"/>
      <c r="B638" s="34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22.5" customHeight="1" x14ac:dyDescent="0.55000000000000004">
      <c r="A639" s="30"/>
      <c r="B639" s="34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22.5" customHeight="1" x14ac:dyDescent="0.55000000000000004">
      <c r="A640" s="30"/>
      <c r="B640" s="34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22.5" customHeight="1" x14ac:dyDescent="0.55000000000000004">
      <c r="A641" s="30"/>
      <c r="B641" s="34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22.5" customHeight="1" x14ac:dyDescent="0.55000000000000004">
      <c r="A642" s="30"/>
      <c r="B642" s="34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22.5" customHeight="1" x14ac:dyDescent="0.55000000000000004">
      <c r="A643" s="30"/>
      <c r="B643" s="34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22.5" customHeight="1" x14ac:dyDescent="0.55000000000000004">
      <c r="A644" s="30"/>
      <c r="B644" s="34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22.5" customHeight="1" x14ac:dyDescent="0.55000000000000004">
      <c r="A645" s="30"/>
      <c r="B645" s="34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22.5" customHeight="1" x14ac:dyDescent="0.55000000000000004">
      <c r="A646" s="30"/>
      <c r="B646" s="34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22.5" customHeight="1" x14ac:dyDescent="0.55000000000000004">
      <c r="A647" s="30"/>
      <c r="B647" s="34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22.5" customHeight="1" x14ac:dyDescent="0.55000000000000004">
      <c r="A648" s="30"/>
      <c r="B648" s="34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22.5" customHeight="1" x14ac:dyDescent="0.55000000000000004">
      <c r="A649" s="30"/>
      <c r="B649" s="34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22.5" customHeight="1" x14ac:dyDescent="0.55000000000000004">
      <c r="A650" s="30"/>
      <c r="B650" s="34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22.5" customHeight="1" x14ac:dyDescent="0.55000000000000004">
      <c r="A651" s="30"/>
      <c r="B651" s="34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22.5" customHeight="1" x14ac:dyDescent="0.55000000000000004">
      <c r="A652" s="30"/>
      <c r="B652" s="34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22.5" customHeight="1" x14ac:dyDescent="0.55000000000000004">
      <c r="A653" s="30"/>
      <c r="B653" s="34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22.5" customHeight="1" x14ac:dyDescent="0.55000000000000004">
      <c r="A654" s="30"/>
      <c r="B654" s="34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22.5" customHeight="1" x14ac:dyDescent="0.55000000000000004">
      <c r="A655" s="30"/>
      <c r="B655" s="34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22.5" customHeight="1" x14ac:dyDescent="0.55000000000000004">
      <c r="A656" s="30"/>
      <c r="B656" s="34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22.5" customHeight="1" x14ac:dyDescent="0.55000000000000004">
      <c r="A657" s="30"/>
      <c r="B657" s="34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22.5" customHeight="1" x14ac:dyDescent="0.55000000000000004">
      <c r="A658" s="30"/>
      <c r="B658" s="34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22.5" customHeight="1" x14ac:dyDescent="0.55000000000000004">
      <c r="A659" s="30"/>
      <c r="B659" s="34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22.5" customHeight="1" x14ac:dyDescent="0.55000000000000004">
      <c r="A660" s="30"/>
      <c r="B660" s="34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22.5" customHeight="1" x14ac:dyDescent="0.55000000000000004">
      <c r="A661" s="30"/>
      <c r="B661" s="34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22.5" customHeight="1" x14ac:dyDescent="0.55000000000000004">
      <c r="A662" s="30"/>
      <c r="B662" s="34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22.5" customHeight="1" x14ac:dyDescent="0.55000000000000004">
      <c r="A663" s="30"/>
      <c r="B663" s="34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22.5" customHeight="1" x14ac:dyDescent="0.55000000000000004">
      <c r="A664" s="30"/>
      <c r="B664" s="34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22.5" customHeight="1" x14ac:dyDescent="0.55000000000000004">
      <c r="A665" s="30"/>
      <c r="B665" s="34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22.5" customHeight="1" x14ac:dyDescent="0.55000000000000004">
      <c r="A666" s="30"/>
      <c r="B666" s="34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22.5" customHeight="1" x14ac:dyDescent="0.55000000000000004">
      <c r="A667" s="30"/>
      <c r="B667" s="34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22.5" customHeight="1" x14ac:dyDescent="0.55000000000000004">
      <c r="A668" s="30"/>
      <c r="B668" s="34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22.5" customHeight="1" x14ac:dyDescent="0.55000000000000004">
      <c r="A669" s="30"/>
      <c r="B669" s="34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22.5" customHeight="1" x14ac:dyDescent="0.55000000000000004">
      <c r="A670" s="30"/>
      <c r="B670" s="34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22.5" customHeight="1" x14ac:dyDescent="0.55000000000000004">
      <c r="A671" s="30"/>
      <c r="B671" s="34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22.5" customHeight="1" x14ac:dyDescent="0.55000000000000004">
      <c r="A672" s="30"/>
      <c r="B672" s="34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22.5" customHeight="1" x14ac:dyDescent="0.55000000000000004">
      <c r="A673" s="30"/>
      <c r="B673" s="34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22.5" customHeight="1" x14ac:dyDescent="0.55000000000000004">
      <c r="A674" s="30"/>
      <c r="B674" s="34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22.5" customHeight="1" x14ac:dyDescent="0.55000000000000004">
      <c r="A675" s="30"/>
      <c r="B675" s="34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22.5" customHeight="1" x14ac:dyDescent="0.55000000000000004">
      <c r="A676" s="30"/>
      <c r="B676" s="34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22.5" customHeight="1" x14ac:dyDescent="0.55000000000000004">
      <c r="A677" s="30"/>
      <c r="B677" s="34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22.5" customHeight="1" x14ac:dyDescent="0.55000000000000004">
      <c r="A678" s="30"/>
      <c r="B678" s="34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22.5" customHeight="1" x14ac:dyDescent="0.55000000000000004">
      <c r="A679" s="30"/>
      <c r="B679" s="34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22.5" customHeight="1" x14ac:dyDescent="0.55000000000000004">
      <c r="A680" s="30"/>
      <c r="B680" s="34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22.5" customHeight="1" x14ac:dyDescent="0.55000000000000004">
      <c r="A681" s="30"/>
      <c r="B681" s="34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22.5" customHeight="1" x14ac:dyDescent="0.55000000000000004">
      <c r="A682" s="30"/>
      <c r="B682" s="34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22.5" customHeight="1" x14ac:dyDescent="0.55000000000000004">
      <c r="A683" s="30"/>
      <c r="B683" s="34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22.5" customHeight="1" x14ac:dyDescent="0.55000000000000004">
      <c r="A684" s="30"/>
      <c r="B684" s="34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22.5" customHeight="1" x14ac:dyDescent="0.55000000000000004">
      <c r="A685" s="30"/>
      <c r="B685" s="34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22.5" customHeight="1" x14ac:dyDescent="0.55000000000000004">
      <c r="A686" s="30"/>
      <c r="B686" s="34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22.5" customHeight="1" x14ac:dyDescent="0.55000000000000004">
      <c r="A687" s="30"/>
      <c r="B687" s="34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22.5" customHeight="1" x14ac:dyDescent="0.55000000000000004">
      <c r="A688" s="30"/>
      <c r="B688" s="34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22.5" customHeight="1" x14ac:dyDescent="0.55000000000000004">
      <c r="A689" s="30"/>
      <c r="B689" s="34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22.5" customHeight="1" x14ac:dyDescent="0.55000000000000004">
      <c r="A690" s="30"/>
      <c r="B690" s="34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22.5" customHeight="1" x14ac:dyDescent="0.55000000000000004">
      <c r="A691" s="30"/>
      <c r="B691" s="34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22.5" customHeight="1" x14ac:dyDescent="0.55000000000000004">
      <c r="A692" s="30"/>
      <c r="B692" s="34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22.5" customHeight="1" x14ac:dyDescent="0.55000000000000004">
      <c r="A693" s="30"/>
      <c r="B693" s="34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22.5" customHeight="1" x14ac:dyDescent="0.55000000000000004">
      <c r="A694" s="30"/>
      <c r="B694" s="34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22.5" customHeight="1" x14ac:dyDescent="0.55000000000000004">
      <c r="A695" s="30"/>
      <c r="B695" s="34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22.5" customHeight="1" x14ac:dyDescent="0.55000000000000004">
      <c r="A696" s="30"/>
      <c r="B696" s="34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22.5" customHeight="1" x14ac:dyDescent="0.55000000000000004">
      <c r="A697" s="30"/>
      <c r="B697" s="34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22.5" customHeight="1" x14ac:dyDescent="0.55000000000000004">
      <c r="A698" s="30"/>
      <c r="B698" s="34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22.5" customHeight="1" x14ac:dyDescent="0.55000000000000004">
      <c r="A699" s="30"/>
      <c r="B699" s="34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22.5" customHeight="1" x14ac:dyDescent="0.55000000000000004">
      <c r="A700" s="30"/>
      <c r="B700" s="34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22.5" customHeight="1" x14ac:dyDescent="0.55000000000000004">
      <c r="A701" s="30"/>
      <c r="B701" s="34"/>
      <c r="C701" s="30"/>
      <c r="D701" s="30">
        <v>60</v>
      </c>
      <c r="E701" s="30">
        <v>28500</v>
      </c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22.5" customHeight="1" x14ac:dyDescent="0.55000000000000004">
      <c r="A702" s="30"/>
      <c r="B702" s="34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22.5" customHeight="1" x14ac:dyDescent="0.55000000000000004">
      <c r="A703" s="30"/>
      <c r="B703" s="34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22.5" customHeight="1" x14ac:dyDescent="0.55000000000000004">
      <c r="A704" s="30"/>
      <c r="B704" s="34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22.5" customHeight="1" x14ac:dyDescent="0.55000000000000004">
      <c r="A705" s="30"/>
      <c r="B705" s="34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22.5" customHeight="1" x14ac:dyDescent="0.55000000000000004">
      <c r="A706" s="30"/>
      <c r="B706" s="34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22.5" customHeight="1" x14ac:dyDescent="0.55000000000000004">
      <c r="A707" s="30"/>
      <c r="B707" s="34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22.5" customHeight="1" x14ac:dyDescent="0.55000000000000004">
      <c r="A708" s="30"/>
      <c r="B708" s="34"/>
      <c r="C708" s="30"/>
      <c r="D708" s="30">
        <v>60</v>
      </c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22.5" customHeight="1" x14ac:dyDescent="0.55000000000000004">
      <c r="A709" s="30"/>
      <c r="B709" s="34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22.5" customHeight="1" x14ac:dyDescent="0.55000000000000004">
      <c r="A710" s="30"/>
      <c r="B710" s="34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22.5" customHeight="1" x14ac:dyDescent="0.55000000000000004">
      <c r="A711" s="30"/>
      <c r="B711" s="34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22.5" customHeight="1" x14ac:dyDescent="0.55000000000000004">
      <c r="A712" s="30"/>
      <c r="B712" s="34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22.5" customHeight="1" x14ac:dyDescent="0.55000000000000004">
      <c r="A713" s="30"/>
      <c r="B713" s="34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22.5" customHeight="1" x14ac:dyDescent="0.55000000000000004">
      <c r="A714" s="30"/>
      <c r="B714" s="34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22.5" customHeight="1" x14ac:dyDescent="0.55000000000000004">
      <c r="A715" s="30"/>
      <c r="B715" s="34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22.5" customHeight="1" x14ac:dyDescent="0.55000000000000004">
      <c r="A716" s="30"/>
      <c r="B716" s="34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22.5" customHeight="1" x14ac:dyDescent="0.55000000000000004">
      <c r="A717" s="30"/>
      <c r="B717" s="34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22.5" customHeight="1" x14ac:dyDescent="0.55000000000000004">
      <c r="A718" s="30"/>
      <c r="B718" s="34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22.5" customHeight="1" x14ac:dyDescent="0.55000000000000004">
      <c r="A719" s="30"/>
      <c r="B719" s="34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22.5" customHeight="1" x14ac:dyDescent="0.55000000000000004">
      <c r="A720" s="30"/>
      <c r="B720" s="34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22.5" customHeight="1" x14ac:dyDescent="0.55000000000000004">
      <c r="A721" s="30"/>
      <c r="B721" s="34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22.5" customHeight="1" x14ac:dyDescent="0.55000000000000004">
      <c r="A722" s="30"/>
      <c r="B722" s="34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22.5" customHeight="1" x14ac:dyDescent="0.55000000000000004">
      <c r="A723" s="30"/>
      <c r="B723" s="34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22.5" customHeight="1" x14ac:dyDescent="0.55000000000000004">
      <c r="A724" s="30"/>
      <c r="B724" s="34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22.5" customHeight="1" x14ac:dyDescent="0.55000000000000004">
      <c r="A725" s="30"/>
      <c r="B725" s="34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22.5" customHeight="1" x14ac:dyDescent="0.55000000000000004">
      <c r="A726" s="30"/>
      <c r="B726" s="34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22.5" customHeight="1" x14ac:dyDescent="0.55000000000000004">
      <c r="A727" s="30"/>
      <c r="B727" s="34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22.5" customHeight="1" x14ac:dyDescent="0.55000000000000004">
      <c r="A728" s="30"/>
      <c r="B728" s="34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22.5" customHeight="1" x14ac:dyDescent="0.55000000000000004">
      <c r="A729" s="30"/>
      <c r="B729" s="34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22.5" customHeight="1" x14ac:dyDescent="0.55000000000000004">
      <c r="A730" s="30"/>
      <c r="B730" s="34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22.5" customHeight="1" x14ac:dyDescent="0.55000000000000004">
      <c r="A731" s="30"/>
      <c r="B731" s="34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22.5" customHeight="1" x14ac:dyDescent="0.55000000000000004">
      <c r="A732" s="30"/>
      <c r="B732" s="34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22.5" customHeight="1" x14ac:dyDescent="0.55000000000000004">
      <c r="A733" s="30"/>
      <c r="B733" s="34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22.5" customHeight="1" x14ac:dyDescent="0.55000000000000004">
      <c r="A734" s="30"/>
      <c r="B734" s="34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22.5" customHeight="1" x14ac:dyDescent="0.55000000000000004">
      <c r="A735" s="30"/>
      <c r="B735" s="34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22.5" customHeight="1" x14ac:dyDescent="0.55000000000000004">
      <c r="A736" s="30"/>
      <c r="B736" s="34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22.5" customHeight="1" x14ac:dyDescent="0.55000000000000004">
      <c r="A737" s="30"/>
      <c r="B737" s="34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22.5" customHeight="1" x14ac:dyDescent="0.55000000000000004">
      <c r="A738" s="30"/>
      <c r="B738" s="34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22.5" customHeight="1" x14ac:dyDescent="0.55000000000000004">
      <c r="A739" s="30"/>
      <c r="B739" s="34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22.5" customHeight="1" x14ac:dyDescent="0.55000000000000004">
      <c r="A740" s="30"/>
      <c r="B740" s="34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22.5" customHeight="1" x14ac:dyDescent="0.55000000000000004">
      <c r="A741" s="30"/>
      <c r="B741" s="34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22.5" customHeight="1" x14ac:dyDescent="0.55000000000000004">
      <c r="A742" s="30"/>
      <c r="B742" s="34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22.5" customHeight="1" x14ac:dyDescent="0.55000000000000004">
      <c r="A743" s="30"/>
      <c r="B743" s="34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22.5" customHeight="1" x14ac:dyDescent="0.55000000000000004">
      <c r="A744" s="30"/>
      <c r="B744" s="34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22.5" customHeight="1" x14ac:dyDescent="0.55000000000000004">
      <c r="A745" s="30"/>
      <c r="B745" s="34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22.5" customHeight="1" x14ac:dyDescent="0.55000000000000004">
      <c r="A746" s="30"/>
      <c r="B746" s="34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22.5" customHeight="1" x14ac:dyDescent="0.55000000000000004">
      <c r="A747" s="30"/>
      <c r="B747" s="34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22.5" customHeight="1" x14ac:dyDescent="0.55000000000000004">
      <c r="A748" s="30"/>
      <c r="B748" s="34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22.5" customHeight="1" x14ac:dyDescent="0.55000000000000004">
      <c r="A749" s="30"/>
      <c r="B749" s="34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22.5" customHeight="1" x14ac:dyDescent="0.55000000000000004">
      <c r="A750" s="30"/>
      <c r="B750" s="34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22.5" customHeight="1" x14ac:dyDescent="0.55000000000000004">
      <c r="A751" s="30"/>
      <c r="B751" s="34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22.5" customHeight="1" x14ac:dyDescent="0.55000000000000004">
      <c r="A752" s="30"/>
      <c r="B752" s="34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22.5" customHeight="1" x14ac:dyDescent="0.55000000000000004">
      <c r="A753" s="30"/>
      <c r="B753" s="34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22.5" customHeight="1" x14ac:dyDescent="0.55000000000000004">
      <c r="A754" s="30"/>
      <c r="B754" s="34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22.5" customHeight="1" x14ac:dyDescent="0.55000000000000004">
      <c r="A755" s="30"/>
      <c r="B755" s="34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22.5" customHeight="1" x14ac:dyDescent="0.55000000000000004">
      <c r="A756" s="30"/>
      <c r="B756" s="34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22.5" customHeight="1" x14ac:dyDescent="0.55000000000000004">
      <c r="A757" s="30"/>
      <c r="B757" s="34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22.5" customHeight="1" x14ac:dyDescent="0.55000000000000004">
      <c r="A758" s="30"/>
      <c r="B758" s="34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22.5" customHeight="1" x14ac:dyDescent="0.55000000000000004">
      <c r="A759" s="30"/>
      <c r="B759" s="34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22.5" customHeight="1" x14ac:dyDescent="0.55000000000000004">
      <c r="A760" s="30"/>
      <c r="B760" s="34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22.5" customHeight="1" x14ac:dyDescent="0.55000000000000004">
      <c r="A761" s="30"/>
      <c r="B761" s="34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22.5" customHeight="1" x14ac:dyDescent="0.55000000000000004">
      <c r="A762" s="30"/>
      <c r="B762" s="34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22.5" customHeight="1" x14ac:dyDescent="0.55000000000000004">
      <c r="A763" s="30"/>
      <c r="B763" s="34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22.5" customHeight="1" x14ac:dyDescent="0.55000000000000004">
      <c r="A764" s="30"/>
      <c r="B764" s="34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22.5" customHeight="1" x14ac:dyDescent="0.55000000000000004">
      <c r="A765" s="30"/>
      <c r="B765" s="34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22.5" customHeight="1" x14ac:dyDescent="0.55000000000000004">
      <c r="A766" s="30"/>
      <c r="B766" s="34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22.5" customHeight="1" x14ac:dyDescent="0.55000000000000004">
      <c r="A767" s="30"/>
      <c r="B767" s="34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22.5" customHeight="1" x14ac:dyDescent="0.55000000000000004">
      <c r="A768" s="30"/>
      <c r="B768" s="34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22.5" customHeight="1" x14ac:dyDescent="0.55000000000000004">
      <c r="A769" s="30"/>
      <c r="B769" s="34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22.5" customHeight="1" x14ac:dyDescent="0.55000000000000004">
      <c r="A770" s="30"/>
      <c r="B770" s="34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22.5" customHeight="1" x14ac:dyDescent="0.55000000000000004">
      <c r="A771" s="30"/>
      <c r="B771" s="34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22.5" customHeight="1" x14ac:dyDescent="0.55000000000000004">
      <c r="A772" s="30"/>
      <c r="B772" s="34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22.5" customHeight="1" x14ac:dyDescent="0.55000000000000004">
      <c r="A773" s="30"/>
      <c r="B773" s="34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22.5" customHeight="1" x14ac:dyDescent="0.55000000000000004">
      <c r="A774" s="30"/>
      <c r="B774" s="34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22.5" customHeight="1" x14ac:dyDescent="0.55000000000000004">
      <c r="A775" s="30"/>
      <c r="B775" s="34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22.5" customHeight="1" x14ac:dyDescent="0.55000000000000004">
      <c r="A776" s="30"/>
      <c r="B776" s="34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22.5" customHeight="1" x14ac:dyDescent="0.55000000000000004">
      <c r="A777" s="30"/>
      <c r="B777" s="34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22.5" customHeight="1" x14ac:dyDescent="0.55000000000000004">
      <c r="A778" s="30"/>
      <c r="B778" s="34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22.5" customHeight="1" x14ac:dyDescent="0.55000000000000004">
      <c r="A779" s="30"/>
      <c r="B779" s="34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22.5" customHeight="1" x14ac:dyDescent="0.55000000000000004">
      <c r="A780" s="30"/>
      <c r="B780" s="34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22.5" customHeight="1" x14ac:dyDescent="0.55000000000000004">
      <c r="A781" s="30"/>
      <c r="B781" s="34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22.5" customHeight="1" x14ac:dyDescent="0.55000000000000004">
      <c r="A782" s="30"/>
      <c r="B782" s="34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22.5" customHeight="1" x14ac:dyDescent="0.55000000000000004">
      <c r="A783" s="30"/>
      <c r="B783" s="34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22.5" customHeight="1" x14ac:dyDescent="0.55000000000000004">
      <c r="A784" s="30"/>
      <c r="B784" s="34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22.5" customHeight="1" x14ac:dyDescent="0.55000000000000004">
      <c r="A785" s="30"/>
      <c r="B785" s="34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22.5" customHeight="1" x14ac:dyDescent="0.55000000000000004">
      <c r="A786" s="30"/>
      <c r="B786" s="34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22.5" customHeight="1" x14ac:dyDescent="0.55000000000000004">
      <c r="A787" s="30"/>
      <c r="B787" s="34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22.5" customHeight="1" x14ac:dyDescent="0.55000000000000004">
      <c r="A788" s="30"/>
      <c r="B788" s="34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22.5" customHeight="1" x14ac:dyDescent="0.55000000000000004">
      <c r="A789" s="30"/>
      <c r="B789" s="34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22.5" customHeight="1" x14ac:dyDescent="0.55000000000000004">
      <c r="A790" s="30"/>
      <c r="B790" s="34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22.5" customHeight="1" x14ac:dyDescent="0.55000000000000004">
      <c r="A791" s="30"/>
      <c r="B791" s="34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22.5" customHeight="1" x14ac:dyDescent="0.55000000000000004">
      <c r="A792" s="30"/>
      <c r="B792" s="34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22.5" customHeight="1" x14ac:dyDescent="0.55000000000000004">
      <c r="A793" s="30"/>
      <c r="B793" s="34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22.5" customHeight="1" x14ac:dyDescent="0.55000000000000004">
      <c r="A794" s="30"/>
      <c r="B794" s="34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22.5" customHeight="1" x14ac:dyDescent="0.55000000000000004">
      <c r="A795" s="30"/>
      <c r="B795" s="34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22.5" customHeight="1" x14ac:dyDescent="0.55000000000000004">
      <c r="A796" s="30"/>
      <c r="B796" s="34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22.5" customHeight="1" x14ac:dyDescent="0.55000000000000004">
      <c r="A797" s="30"/>
      <c r="B797" s="34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22.5" customHeight="1" x14ac:dyDescent="0.55000000000000004">
      <c r="A798" s="30"/>
      <c r="B798" s="34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22.5" customHeight="1" x14ac:dyDescent="0.55000000000000004">
      <c r="A799" s="30"/>
      <c r="B799" s="34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22.5" customHeight="1" x14ac:dyDescent="0.55000000000000004">
      <c r="A800" s="30"/>
      <c r="B800" s="34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22.5" customHeight="1" x14ac:dyDescent="0.55000000000000004">
      <c r="A801" s="30"/>
      <c r="B801" s="34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22.5" customHeight="1" x14ac:dyDescent="0.55000000000000004">
      <c r="A802" s="30"/>
      <c r="B802" s="34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22.5" customHeight="1" x14ac:dyDescent="0.55000000000000004">
      <c r="A803" s="30"/>
      <c r="B803" s="34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22.5" customHeight="1" x14ac:dyDescent="0.55000000000000004">
      <c r="A804" s="30"/>
      <c r="B804" s="34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22.5" customHeight="1" x14ac:dyDescent="0.55000000000000004">
      <c r="A805" s="30"/>
      <c r="B805" s="34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22.5" customHeight="1" x14ac:dyDescent="0.55000000000000004">
      <c r="A806" s="30"/>
      <c r="B806" s="34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22.5" customHeight="1" x14ac:dyDescent="0.55000000000000004">
      <c r="A807" s="30"/>
      <c r="B807" s="34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22.5" customHeight="1" x14ac:dyDescent="0.55000000000000004">
      <c r="A808" s="30"/>
      <c r="B808" s="34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22.5" customHeight="1" x14ac:dyDescent="0.55000000000000004">
      <c r="A809" s="30"/>
      <c r="B809" s="34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22.5" customHeight="1" x14ac:dyDescent="0.55000000000000004">
      <c r="A810" s="30"/>
      <c r="B810" s="34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22.5" customHeight="1" x14ac:dyDescent="0.55000000000000004">
      <c r="A811" s="30"/>
      <c r="B811" s="34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22.5" customHeight="1" x14ac:dyDescent="0.55000000000000004">
      <c r="A812" s="30"/>
      <c r="B812" s="34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22.5" customHeight="1" x14ac:dyDescent="0.55000000000000004">
      <c r="A813" s="30"/>
      <c r="B813" s="34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22.5" customHeight="1" x14ac:dyDescent="0.55000000000000004">
      <c r="A814" s="30"/>
      <c r="B814" s="34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22.5" customHeight="1" x14ac:dyDescent="0.55000000000000004">
      <c r="A815" s="30"/>
      <c r="B815" s="34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22.5" customHeight="1" x14ac:dyDescent="0.55000000000000004">
      <c r="A816" s="30"/>
      <c r="B816" s="34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22.5" customHeight="1" x14ac:dyDescent="0.55000000000000004">
      <c r="A817" s="30"/>
      <c r="B817" s="34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22.5" customHeight="1" x14ac:dyDescent="0.55000000000000004">
      <c r="A818" s="30"/>
      <c r="B818" s="34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22.5" customHeight="1" x14ac:dyDescent="0.55000000000000004">
      <c r="A819" s="30"/>
      <c r="B819" s="34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22.5" customHeight="1" x14ac:dyDescent="0.55000000000000004">
      <c r="A820" s="30"/>
      <c r="B820" s="34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22.5" customHeight="1" x14ac:dyDescent="0.55000000000000004">
      <c r="A821" s="30"/>
      <c r="B821" s="34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22.5" customHeight="1" x14ac:dyDescent="0.55000000000000004">
      <c r="A822" s="30"/>
      <c r="B822" s="34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22.5" customHeight="1" x14ac:dyDescent="0.55000000000000004">
      <c r="A823" s="30"/>
      <c r="B823" s="34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22.5" customHeight="1" x14ac:dyDescent="0.55000000000000004">
      <c r="A824" s="30"/>
      <c r="B824" s="34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22.5" customHeight="1" x14ac:dyDescent="0.55000000000000004">
      <c r="A825" s="30"/>
      <c r="B825" s="34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22.5" customHeight="1" x14ac:dyDescent="0.55000000000000004">
      <c r="A826" s="30"/>
      <c r="B826" s="34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22.5" customHeight="1" x14ac:dyDescent="0.55000000000000004">
      <c r="A827" s="30"/>
      <c r="B827" s="34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22.5" customHeight="1" x14ac:dyDescent="0.55000000000000004">
      <c r="A828" s="30"/>
      <c r="B828" s="34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22.5" customHeight="1" x14ac:dyDescent="0.55000000000000004">
      <c r="A829" s="30"/>
      <c r="B829" s="34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22.5" customHeight="1" x14ac:dyDescent="0.55000000000000004">
      <c r="A830" s="30"/>
      <c r="B830" s="34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22.5" customHeight="1" x14ac:dyDescent="0.55000000000000004">
      <c r="A831" s="30"/>
      <c r="B831" s="34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22.5" customHeight="1" x14ac:dyDescent="0.55000000000000004">
      <c r="A832" s="30"/>
      <c r="B832" s="34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22.5" customHeight="1" x14ac:dyDescent="0.55000000000000004">
      <c r="A833" s="30"/>
      <c r="B833" s="34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22.5" customHeight="1" x14ac:dyDescent="0.55000000000000004">
      <c r="A834" s="30"/>
      <c r="B834" s="34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22.5" customHeight="1" x14ac:dyDescent="0.55000000000000004">
      <c r="A835" s="30"/>
      <c r="B835" s="34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22.5" customHeight="1" x14ac:dyDescent="0.55000000000000004">
      <c r="A836" s="30"/>
      <c r="B836" s="34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22.5" customHeight="1" x14ac:dyDescent="0.55000000000000004">
      <c r="A837" s="30"/>
      <c r="B837" s="34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22.5" customHeight="1" x14ac:dyDescent="0.55000000000000004">
      <c r="A838" s="30"/>
      <c r="B838" s="34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22.5" customHeight="1" x14ac:dyDescent="0.55000000000000004">
      <c r="A839" s="30"/>
      <c r="B839" s="34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22.5" customHeight="1" x14ac:dyDescent="0.55000000000000004">
      <c r="A840" s="30"/>
      <c r="B840" s="34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22.5" customHeight="1" x14ac:dyDescent="0.55000000000000004">
      <c r="A841" s="30"/>
      <c r="B841" s="34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22.5" customHeight="1" x14ac:dyDescent="0.55000000000000004">
      <c r="A842" s="30"/>
      <c r="B842" s="34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22.5" customHeight="1" x14ac:dyDescent="0.55000000000000004">
      <c r="A843" s="30"/>
      <c r="B843" s="34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22.5" customHeight="1" x14ac:dyDescent="0.55000000000000004">
      <c r="A844" s="30"/>
      <c r="B844" s="34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22.5" customHeight="1" x14ac:dyDescent="0.55000000000000004">
      <c r="A845" s="30"/>
      <c r="B845" s="34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22.5" customHeight="1" x14ac:dyDescent="0.55000000000000004">
      <c r="A846" s="30"/>
      <c r="B846" s="34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22.5" customHeight="1" x14ac:dyDescent="0.55000000000000004">
      <c r="A847" s="30"/>
      <c r="B847" s="34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22.5" customHeight="1" x14ac:dyDescent="0.55000000000000004">
      <c r="A848" s="30"/>
      <c r="B848" s="34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22.5" customHeight="1" x14ac:dyDescent="0.55000000000000004">
      <c r="A849" s="30"/>
      <c r="B849" s="34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22.5" customHeight="1" x14ac:dyDescent="0.55000000000000004">
      <c r="A850" s="30"/>
      <c r="B850" s="34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22.5" customHeight="1" x14ac:dyDescent="0.55000000000000004">
      <c r="A851" s="30"/>
      <c r="B851" s="34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22.5" customHeight="1" x14ac:dyDescent="0.55000000000000004">
      <c r="A852" s="30"/>
      <c r="B852" s="34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22.5" customHeight="1" x14ac:dyDescent="0.55000000000000004">
      <c r="A853" s="30"/>
      <c r="B853" s="34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22.5" customHeight="1" x14ac:dyDescent="0.55000000000000004">
      <c r="A854" s="30"/>
      <c r="B854" s="34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22.5" customHeight="1" x14ac:dyDescent="0.55000000000000004">
      <c r="A855" s="30"/>
      <c r="B855" s="34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22.5" customHeight="1" x14ac:dyDescent="0.55000000000000004">
      <c r="A856" s="30"/>
      <c r="B856" s="34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22.5" customHeight="1" x14ac:dyDescent="0.55000000000000004">
      <c r="A857" s="30"/>
      <c r="B857" s="34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22.5" customHeight="1" x14ac:dyDescent="0.55000000000000004">
      <c r="A858" s="30"/>
      <c r="B858" s="34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22.5" customHeight="1" x14ac:dyDescent="0.55000000000000004">
      <c r="A859" s="30"/>
      <c r="B859" s="34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22.5" customHeight="1" x14ac:dyDescent="0.55000000000000004">
      <c r="A860" s="30"/>
      <c r="B860" s="34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22.5" customHeight="1" x14ac:dyDescent="0.55000000000000004">
      <c r="A861" s="30"/>
      <c r="B861" s="34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22.5" customHeight="1" x14ac:dyDescent="0.55000000000000004">
      <c r="A862" s="30"/>
      <c r="B862" s="34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22.5" customHeight="1" x14ac:dyDescent="0.55000000000000004">
      <c r="A863" s="30"/>
      <c r="B863" s="34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22.5" customHeight="1" x14ac:dyDescent="0.55000000000000004">
      <c r="A864" s="30"/>
      <c r="B864" s="34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22.5" customHeight="1" x14ac:dyDescent="0.55000000000000004">
      <c r="A865" s="30"/>
      <c r="B865" s="34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22.5" customHeight="1" x14ac:dyDescent="0.55000000000000004">
      <c r="A866" s="30"/>
      <c r="B866" s="34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22.5" customHeight="1" x14ac:dyDescent="0.55000000000000004">
      <c r="A867" s="30"/>
      <c r="B867" s="34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22.5" customHeight="1" x14ac:dyDescent="0.55000000000000004">
      <c r="A868" s="30"/>
      <c r="B868" s="34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22.5" customHeight="1" x14ac:dyDescent="0.55000000000000004">
      <c r="A869" s="30"/>
      <c r="B869" s="34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22.5" customHeight="1" x14ac:dyDescent="0.55000000000000004">
      <c r="A870" s="30"/>
      <c r="B870" s="34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22.5" customHeight="1" x14ac:dyDescent="0.55000000000000004">
      <c r="A871" s="30"/>
      <c r="B871" s="34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22.5" customHeight="1" x14ac:dyDescent="0.55000000000000004">
      <c r="A872" s="30"/>
      <c r="B872" s="34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22.5" customHeight="1" x14ac:dyDescent="0.55000000000000004">
      <c r="A873" s="30"/>
      <c r="B873" s="34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22.5" customHeight="1" x14ac:dyDescent="0.55000000000000004">
      <c r="A874" s="30"/>
      <c r="B874" s="34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22.5" customHeight="1" x14ac:dyDescent="0.55000000000000004">
      <c r="A875" s="30"/>
      <c r="B875" s="34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22.5" customHeight="1" x14ac:dyDescent="0.55000000000000004">
      <c r="A876" s="30"/>
      <c r="B876" s="34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22.5" customHeight="1" x14ac:dyDescent="0.55000000000000004">
      <c r="A877" s="30"/>
      <c r="B877" s="34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22.5" customHeight="1" x14ac:dyDescent="0.55000000000000004">
      <c r="A878" s="30"/>
      <c r="B878" s="34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22.5" customHeight="1" x14ac:dyDescent="0.55000000000000004">
      <c r="A879" s="30"/>
      <c r="B879" s="34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22.5" customHeight="1" x14ac:dyDescent="0.55000000000000004">
      <c r="A880" s="30"/>
      <c r="B880" s="34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22.5" customHeight="1" x14ac:dyDescent="0.55000000000000004">
      <c r="A881" s="30"/>
      <c r="B881" s="34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22.5" customHeight="1" x14ac:dyDescent="0.55000000000000004">
      <c r="A882" s="30"/>
      <c r="B882" s="34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22.5" customHeight="1" x14ac:dyDescent="0.55000000000000004">
      <c r="A883" s="30"/>
      <c r="B883" s="34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22.5" customHeight="1" x14ac:dyDescent="0.55000000000000004">
      <c r="A884" s="30"/>
      <c r="B884" s="34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22.5" customHeight="1" x14ac:dyDescent="0.55000000000000004">
      <c r="A885" s="30"/>
      <c r="B885" s="34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22.5" customHeight="1" x14ac:dyDescent="0.55000000000000004">
      <c r="A886" s="30"/>
      <c r="B886" s="34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22.5" customHeight="1" x14ac:dyDescent="0.55000000000000004">
      <c r="A887" s="30"/>
      <c r="B887" s="34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22.5" customHeight="1" x14ac:dyDescent="0.55000000000000004">
      <c r="A888" s="30"/>
      <c r="B888" s="34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22.5" customHeight="1" x14ac:dyDescent="0.55000000000000004">
      <c r="A889" s="30"/>
      <c r="B889" s="34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22.5" customHeight="1" x14ac:dyDescent="0.55000000000000004">
      <c r="A890" s="30"/>
      <c r="B890" s="34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22.5" customHeight="1" x14ac:dyDescent="0.55000000000000004">
      <c r="A891" s="30"/>
      <c r="B891" s="34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22.5" customHeight="1" x14ac:dyDescent="0.55000000000000004">
      <c r="A892" s="30"/>
      <c r="B892" s="34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22.5" customHeight="1" x14ac:dyDescent="0.55000000000000004">
      <c r="A893" s="30"/>
      <c r="B893" s="34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22.5" customHeight="1" x14ac:dyDescent="0.55000000000000004">
      <c r="A894" s="30"/>
      <c r="B894" s="34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22.5" customHeight="1" x14ac:dyDescent="0.55000000000000004">
      <c r="A895" s="30"/>
      <c r="B895" s="34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22.5" customHeight="1" x14ac:dyDescent="0.55000000000000004">
      <c r="A896" s="30"/>
      <c r="B896" s="34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22.5" customHeight="1" x14ac:dyDescent="0.55000000000000004">
      <c r="A897" s="30"/>
      <c r="B897" s="34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22.5" customHeight="1" x14ac:dyDescent="0.55000000000000004">
      <c r="A898" s="30"/>
      <c r="B898" s="34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22.5" customHeight="1" x14ac:dyDescent="0.55000000000000004">
      <c r="A899" s="30"/>
      <c r="B899" s="34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22.5" customHeight="1" x14ac:dyDescent="0.55000000000000004">
      <c r="A900" s="30"/>
      <c r="B900" s="34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22.5" customHeight="1" x14ac:dyDescent="0.55000000000000004">
      <c r="A901" s="30"/>
      <c r="B901" s="34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22.5" customHeight="1" x14ac:dyDescent="0.55000000000000004">
      <c r="A902" s="30"/>
      <c r="B902" s="34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22.5" customHeight="1" x14ac:dyDescent="0.55000000000000004">
      <c r="A903" s="30"/>
      <c r="B903" s="34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22.5" customHeight="1" x14ac:dyDescent="0.55000000000000004">
      <c r="A904" s="30"/>
      <c r="B904" s="34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22.5" customHeight="1" x14ac:dyDescent="0.55000000000000004">
      <c r="A905" s="30"/>
      <c r="B905" s="34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22.5" customHeight="1" x14ac:dyDescent="0.55000000000000004">
      <c r="A906" s="30"/>
      <c r="B906" s="34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22.5" customHeight="1" x14ac:dyDescent="0.55000000000000004">
      <c r="A907" s="30"/>
      <c r="B907" s="34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22.5" customHeight="1" x14ac:dyDescent="0.55000000000000004">
      <c r="A908" s="30"/>
      <c r="B908" s="34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22.5" customHeight="1" x14ac:dyDescent="0.55000000000000004">
      <c r="A909" s="30"/>
      <c r="B909" s="34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22.5" customHeight="1" x14ac:dyDescent="0.55000000000000004">
      <c r="A910" s="30"/>
      <c r="B910" s="34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22.5" customHeight="1" x14ac:dyDescent="0.55000000000000004">
      <c r="A911" s="30"/>
      <c r="B911" s="34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22.5" customHeight="1" x14ac:dyDescent="0.55000000000000004">
      <c r="A912" s="30"/>
      <c r="B912" s="34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22.5" customHeight="1" x14ac:dyDescent="0.55000000000000004">
      <c r="A913" s="30"/>
      <c r="B913" s="34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22.5" customHeight="1" x14ac:dyDescent="0.55000000000000004">
      <c r="A914" s="30"/>
      <c r="B914" s="34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22.5" customHeight="1" x14ac:dyDescent="0.55000000000000004">
      <c r="A915" s="30"/>
      <c r="B915" s="34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22.5" customHeight="1" x14ac:dyDescent="0.55000000000000004">
      <c r="A916" s="30"/>
      <c r="B916" s="34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22.5" customHeight="1" x14ac:dyDescent="0.55000000000000004">
      <c r="A917" s="30"/>
      <c r="B917" s="34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22.5" customHeight="1" x14ac:dyDescent="0.55000000000000004">
      <c r="A918" s="30"/>
      <c r="B918" s="34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22.5" customHeight="1" x14ac:dyDescent="0.55000000000000004">
      <c r="A919" s="30"/>
      <c r="B919" s="34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22.5" customHeight="1" x14ac:dyDescent="0.55000000000000004">
      <c r="A920" s="30"/>
      <c r="B920" s="34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22.5" customHeight="1" x14ac:dyDescent="0.55000000000000004">
      <c r="A921" s="30"/>
      <c r="B921" s="34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22.5" customHeight="1" x14ac:dyDescent="0.55000000000000004">
      <c r="A922" s="30"/>
      <c r="B922" s="34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22.5" customHeight="1" x14ac:dyDescent="0.55000000000000004">
      <c r="A923" s="30"/>
      <c r="B923" s="34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22.5" customHeight="1" x14ac:dyDescent="0.55000000000000004">
      <c r="A924" s="30"/>
      <c r="B924" s="34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22.5" customHeight="1" x14ac:dyDescent="0.55000000000000004">
      <c r="A925" s="30"/>
      <c r="B925" s="34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22.5" customHeight="1" x14ac:dyDescent="0.55000000000000004">
      <c r="A926" s="30"/>
      <c r="B926" s="34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22.5" customHeight="1" x14ac:dyDescent="0.55000000000000004">
      <c r="A927" s="30"/>
      <c r="B927" s="34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22.5" customHeight="1" x14ac:dyDescent="0.55000000000000004">
      <c r="A928" s="30"/>
      <c r="B928" s="34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22.5" customHeight="1" x14ac:dyDescent="0.55000000000000004">
      <c r="A929" s="30"/>
      <c r="B929" s="34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22.5" customHeight="1" x14ac:dyDescent="0.55000000000000004">
      <c r="A930" s="30"/>
      <c r="B930" s="34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22.5" customHeight="1" x14ac:dyDescent="0.55000000000000004">
      <c r="A931" s="30"/>
      <c r="B931" s="34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22.5" customHeight="1" x14ac:dyDescent="0.55000000000000004">
      <c r="A932" s="30"/>
      <c r="B932" s="34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22.5" customHeight="1" x14ac:dyDescent="0.55000000000000004">
      <c r="A933" s="30"/>
      <c r="B933" s="34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22.5" customHeight="1" x14ac:dyDescent="0.55000000000000004">
      <c r="A934" s="30"/>
      <c r="B934" s="34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22.5" customHeight="1" x14ac:dyDescent="0.55000000000000004">
      <c r="A935" s="30"/>
      <c r="B935" s="34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22.5" customHeight="1" x14ac:dyDescent="0.55000000000000004">
      <c r="A936" s="30"/>
      <c r="B936" s="34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22.5" customHeight="1" x14ac:dyDescent="0.55000000000000004">
      <c r="A937" s="30"/>
      <c r="B937" s="34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22.5" customHeight="1" x14ac:dyDescent="0.55000000000000004">
      <c r="A938" s="30"/>
      <c r="B938" s="34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22.5" customHeight="1" x14ac:dyDescent="0.55000000000000004">
      <c r="A939" s="30"/>
      <c r="B939" s="34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22.5" customHeight="1" x14ac:dyDescent="0.55000000000000004">
      <c r="A940" s="30"/>
      <c r="B940" s="34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22.5" customHeight="1" x14ac:dyDescent="0.55000000000000004">
      <c r="A941" s="30"/>
      <c r="B941" s="34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22.5" customHeight="1" x14ac:dyDescent="0.55000000000000004">
      <c r="A942" s="30"/>
      <c r="B942" s="34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22.5" customHeight="1" x14ac:dyDescent="0.55000000000000004">
      <c r="A943" s="30"/>
      <c r="B943" s="34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22.5" customHeight="1" x14ac:dyDescent="0.55000000000000004">
      <c r="A944" s="30"/>
      <c r="B944" s="34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22.5" customHeight="1" x14ac:dyDescent="0.55000000000000004">
      <c r="A945" s="30"/>
      <c r="B945" s="34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22.5" customHeight="1" x14ac:dyDescent="0.55000000000000004">
      <c r="A946" s="30"/>
      <c r="B946" s="34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22.5" customHeight="1" x14ac:dyDescent="0.55000000000000004">
      <c r="A947" s="30"/>
      <c r="B947" s="34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22.5" customHeight="1" x14ac:dyDescent="0.55000000000000004">
      <c r="A948" s="30"/>
      <c r="B948" s="34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22.5" customHeight="1" x14ac:dyDescent="0.55000000000000004">
      <c r="A949" s="30"/>
      <c r="B949" s="34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22.5" customHeight="1" x14ac:dyDescent="0.55000000000000004">
      <c r="A950" s="30"/>
      <c r="B950" s="34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22.5" customHeight="1" x14ac:dyDescent="0.55000000000000004">
      <c r="A951" s="30"/>
      <c r="B951" s="34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22.5" customHeight="1" x14ac:dyDescent="0.55000000000000004">
      <c r="A952" s="30"/>
      <c r="B952" s="34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22.5" customHeight="1" x14ac:dyDescent="0.55000000000000004">
      <c r="A953" s="30"/>
      <c r="B953" s="34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22.5" customHeight="1" x14ac:dyDescent="0.55000000000000004">
      <c r="A954" s="30"/>
      <c r="B954" s="34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22.5" customHeight="1" x14ac:dyDescent="0.55000000000000004">
      <c r="A955" s="30"/>
      <c r="B955" s="34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22.5" customHeight="1" x14ac:dyDescent="0.55000000000000004">
      <c r="A956" s="30"/>
      <c r="B956" s="34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22.5" customHeight="1" x14ac:dyDescent="0.55000000000000004">
      <c r="A957" s="30"/>
      <c r="B957" s="34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22.5" customHeight="1" x14ac:dyDescent="0.55000000000000004">
      <c r="A958" s="30"/>
      <c r="B958" s="34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22.5" customHeight="1" x14ac:dyDescent="0.55000000000000004">
      <c r="A959" s="30"/>
      <c r="B959" s="34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22.5" customHeight="1" x14ac:dyDescent="0.55000000000000004">
      <c r="A960" s="30"/>
      <c r="B960" s="34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22.5" customHeight="1" x14ac:dyDescent="0.55000000000000004">
      <c r="A961" s="30"/>
      <c r="B961" s="34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22.5" customHeight="1" x14ac:dyDescent="0.55000000000000004">
      <c r="A962" s="30"/>
      <c r="B962" s="34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22.5" customHeight="1" x14ac:dyDescent="0.55000000000000004">
      <c r="A963" s="30"/>
      <c r="B963" s="34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22.5" customHeight="1" x14ac:dyDescent="0.55000000000000004">
      <c r="A964" s="30"/>
      <c r="B964" s="34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22.5" customHeight="1" x14ac:dyDescent="0.55000000000000004">
      <c r="A965" s="30"/>
      <c r="B965" s="34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22.5" customHeight="1" x14ac:dyDescent="0.55000000000000004">
      <c r="A966" s="30"/>
      <c r="B966" s="34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22.5" customHeight="1" x14ac:dyDescent="0.55000000000000004">
      <c r="A967" s="30"/>
      <c r="B967" s="34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22.5" customHeight="1" x14ac:dyDescent="0.55000000000000004">
      <c r="A968" s="30"/>
      <c r="B968" s="34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22.5" customHeight="1" x14ac:dyDescent="0.55000000000000004">
      <c r="A969" s="30"/>
      <c r="B969" s="34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22.5" customHeight="1" x14ac:dyDescent="0.55000000000000004">
      <c r="A970" s="30"/>
      <c r="B970" s="34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22.5" customHeight="1" x14ac:dyDescent="0.55000000000000004">
      <c r="A971" s="30"/>
      <c r="B971" s="34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22.5" customHeight="1" x14ac:dyDescent="0.55000000000000004">
      <c r="A972" s="30"/>
      <c r="B972" s="34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22.5" customHeight="1" x14ac:dyDescent="0.55000000000000004">
      <c r="A973" s="30"/>
      <c r="B973" s="34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22.5" customHeight="1" x14ac:dyDescent="0.55000000000000004">
      <c r="A974" s="30"/>
      <c r="B974" s="34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22.5" customHeight="1" x14ac:dyDescent="0.55000000000000004">
      <c r="A975" s="30"/>
      <c r="B975" s="34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22.5" customHeight="1" x14ac:dyDescent="0.55000000000000004">
      <c r="A976" s="30"/>
      <c r="B976" s="34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</sheetData>
  <mergeCells count="4">
    <mergeCell ref="A1:C1"/>
    <mergeCell ref="A2:C2"/>
    <mergeCell ref="A5:C5"/>
    <mergeCell ref="A4:C4"/>
  </mergeCells>
  <pageMargins left="0.70866141732283505" right="0.70866141732283505" top="0.74803149606299202" bottom="0.74803149606299202" header="0" footer="0"/>
  <pageSetup scale="70" fitToHeight="0" orientation="portrait" r:id="rId1"/>
  <headerFooter>
    <oddFooter>&amp;CPage &amp;P 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workbookViewId="0">
      <selection activeCell="A13" sqref="A13"/>
    </sheetView>
  </sheetViews>
  <sheetFormatPr defaultColWidth="14.453125" defaultRowHeight="15" customHeight="1" x14ac:dyDescent="0.35"/>
  <cols>
    <col min="1" max="1" width="77.453125" style="37" customWidth="1"/>
    <col min="2" max="2" width="13.453125" style="37" customWidth="1"/>
    <col min="3" max="3" width="29.453125" style="37" customWidth="1"/>
    <col min="4" max="4" width="18.453125" style="37" customWidth="1"/>
    <col min="5" max="5" width="13.453125" style="37" customWidth="1"/>
    <col min="6" max="6" width="18.36328125" style="37" customWidth="1"/>
    <col min="7" max="26" width="8.6328125" style="37" customWidth="1"/>
    <col min="27" max="16384" width="14.453125" style="37"/>
  </cols>
  <sheetData>
    <row r="1" spans="1:26" ht="22.5" customHeight="1" x14ac:dyDescent="0.55000000000000004">
      <c r="A1" s="129"/>
      <c r="B1" s="130"/>
      <c r="C1" s="130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2.5" customHeight="1" x14ac:dyDescent="0.55000000000000004">
      <c r="A2" s="129" t="s">
        <v>63</v>
      </c>
      <c r="B2" s="129"/>
      <c r="C2" s="129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22.5" customHeight="1" x14ac:dyDescent="0.55000000000000004">
      <c r="A3" s="131" t="s">
        <v>44</v>
      </c>
      <c r="B3" s="131"/>
      <c r="C3" s="131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22.5" customHeight="1" x14ac:dyDescent="0.55000000000000004">
      <c r="A4" s="126" t="s">
        <v>67</v>
      </c>
      <c r="B4" s="126"/>
      <c r="C4" s="126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22.5" customHeight="1" x14ac:dyDescent="0.55000000000000004">
      <c r="A5" s="131"/>
      <c r="B5" s="131"/>
      <c r="C5" s="131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22.5" customHeight="1" thickBot="1" x14ac:dyDescent="0.6">
      <c r="A6" s="127"/>
      <c r="B6" s="128"/>
      <c r="C6" s="12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22.5" customHeight="1" thickBot="1" x14ac:dyDescent="0.6">
      <c r="A7" s="86" t="s">
        <v>65</v>
      </c>
      <c r="B7" s="87" t="s">
        <v>5</v>
      </c>
      <c r="C7" s="85">
        <f>ENDABAGUNA!F16</f>
        <v>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2.5" customHeight="1" thickBot="1" x14ac:dyDescent="0.6">
      <c r="A8" s="59"/>
      <c r="B8" s="87" t="s">
        <v>5</v>
      </c>
      <c r="C8" s="90">
        <f>SUM(C7:C7)</f>
        <v>0</v>
      </c>
      <c r="D8" s="60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22.5" customHeight="1" thickBot="1" x14ac:dyDescent="0.6">
      <c r="A9" s="59" t="s">
        <v>6</v>
      </c>
      <c r="B9" s="91" t="s">
        <v>5</v>
      </c>
      <c r="C9" s="92">
        <f>C8*0.15</f>
        <v>0</v>
      </c>
      <c r="D9" s="60"/>
      <c r="E9" s="60"/>
      <c r="F9" s="60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2.5" customHeight="1" thickBot="1" x14ac:dyDescent="0.6">
      <c r="A10" s="59"/>
      <c r="B10" s="87"/>
      <c r="C10" s="90"/>
      <c r="D10" s="60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22.5" customHeight="1" thickBot="1" x14ac:dyDescent="0.6">
      <c r="A11" s="59" t="s">
        <v>7</v>
      </c>
      <c r="B11" s="88" t="s">
        <v>5</v>
      </c>
      <c r="C11" s="89">
        <f>C8+C9</f>
        <v>0</v>
      </c>
      <c r="D11" s="60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22.5" customHeight="1" x14ac:dyDescent="0.55000000000000004">
      <c r="A12" s="58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2.5" customHeight="1" x14ac:dyDescent="0.55000000000000004">
      <c r="A13" s="58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22.5" customHeight="1" x14ac:dyDescent="0.55000000000000004">
      <c r="A14" s="58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22.5" customHeight="1" x14ac:dyDescent="0.55000000000000004">
      <c r="A15" s="58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22.5" customHeight="1" x14ac:dyDescent="0.55000000000000004">
      <c r="A16" s="58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22.5" customHeight="1" x14ac:dyDescent="0.55000000000000004">
      <c r="A17" s="58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2.5" customHeight="1" x14ac:dyDescent="0.55000000000000004">
      <c r="A18" s="58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22.5" customHeight="1" x14ac:dyDescent="0.55000000000000004">
      <c r="A19" s="58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22.5" customHeight="1" x14ac:dyDescent="0.55000000000000004">
      <c r="A20" s="58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22.5" customHeight="1" x14ac:dyDescent="0.55000000000000004">
      <c r="A21" s="58"/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22.5" customHeight="1" x14ac:dyDescent="0.55000000000000004">
      <c r="A22" s="58"/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22.5" customHeight="1" x14ac:dyDescent="0.55000000000000004">
      <c r="A23" s="58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22.5" customHeight="1" x14ac:dyDescent="0.55000000000000004">
      <c r="A24" s="58"/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22.5" customHeight="1" x14ac:dyDescent="0.55000000000000004">
      <c r="A25" s="58"/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22.5" customHeight="1" x14ac:dyDescent="0.55000000000000004">
      <c r="A26" s="58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22.5" customHeight="1" x14ac:dyDescent="0.55000000000000004">
      <c r="A27" s="58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22.5" customHeight="1" x14ac:dyDescent="0.55000000000000004">
      <c r="A28" s="58"/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22.5" customHeight="1" x14ac:dyDescent="0.55000000000000004">
      <c r="A29" s="58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22.5" customHeight="1" x14ac:dyDescent="0.55000000000000004">
      <c r="A30" s="58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22.5" customHeight="1" x14ac:dyDescent="0.55000000000000004">
      <c r="A31" s="58"/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22.5" customHeight="1" x14ac:dyDescent="0.55000000000000004">
      <c r="A32" s="58"/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22.5" customHeight="1" x14ac:dyDescent="0.55000000000000004">
      <c r="A33" s="58"/>
      <c r="B33" s="57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22.5" customHeight="1" x14ac:dyDescent="0.55000000000000004">
      <c r="A34" s="58"/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22.5" customHeight="1" x14ac:dyDescent="0.55000000000000004">
      <c r="A35" s="58"/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22.5" customHeight="1" x14ac:dyDescent="0.55000000000000004">
      <c r="A36" s="58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22.5" customHeight="1" x14ac:dyDescent="0.55000000000000004">
      <c r="A37" s="58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22.5" customHeight="1" x14ac:dyDescent="0.55000000000000004">
      <c r="A38" s="58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22.5" customHeight="1" x14ac:dyDescent="0.55000000000000004">
      <c r="A39" s="58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22.5" customHeight="1" x14ac:dyDescent="0.55000000000000004">
      <c r="A40" s="58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22.5" customHeight="1" x14ac:dyDescent="0.55000000000000004">
      <c r="A41" s="5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22.5" customHeight="1" x14ac:dyDescent="0.55000000000000004">
      <c r="A42" s="58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22.5" customHeight="1" x14ac:dyDescent="0.55000000000000004">
      <c r="A43" s="58"/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22.5" customHeight="1" x14ac:dyDescent="0.55000000000000004">
      <c r="A44" s="5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22.5" customHeight="1" x14ac:dyDescent="0.55000000000000004">
      <c r="A45" s="58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22.5" customHeight="1" x14ac:dyDescent="0.55000000000000004">
      <c r="A46" s="58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22.5" customHeight="1" x14ac:dyDescent="0.55000000000000004">
      <c r="A47" s="58"/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22.5" customHeight="1" x14ac:dyDescent="0.55000000000000004">
      <c r="A48" s="58"/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22.5" customHeight="1" x14ac:dyDescent="0.55000000000000004">
      <c r="A49" s="58"/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22.5" customHeight="1" x14ac:dyDescent="0.55000000000000004">
      <c r="A50" s="58"/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22.5" customHeight="1" x14ac:dyDescent="0.55000000000000004">
      <c r="A51" s="58"/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22.5" customHeight="1" x14ac:dyDescent="0.55000000000000004">
      <c r="A52" s="58"/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22.5" customHeight="1" x14ac:dyDescent="0.55000000000000004">
      <c r="A53" s="58"/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22.5" customHeight="1" x14ac:dyDescent="0.55000000000000004">
      <c r="A54" s="58"/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22.5" customHeight="1" x14ac:dyDescent="0.55000000000000004">
      <c r="A55" s="58"/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22.5" customHeight="1" x14ac:dyDescent="0.55000000000000004">
      <c r="A56" s="58"/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22.5" customHeight="1" x14ac:dyDescent="0.55000000000000004">
      <c r="A57" s="58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22.5" customHeight="1" x14ac:dyDescent="0.55000000000000004">
      <c r="A58" s="58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22.5" customHeight="1" x14ac:dyDescent="0.55000000000000004">
      <c r="A59" s="58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22.5" customHeight="1" x14ac:dyDescent="0.55000000000000004">
      <c r="A60" s="58"/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22.5" customHeight="1" x14ac:dyDescent="0.55000000000000004">
      <c r="A61" s="58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22.5" customHeight="1" x14ac:dyDescent="0.55000000000000004">
      <c r="A62" s="58"/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22.5" customHeight="1" x14ac:dyDescent="0.55000000000000004">
      <c r="A63" s="58"/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22.5" customHeight="1" x14ac:dyDescent="0.55000000000000004">
      <c r="A64" s="58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22.5" customHeight="1" x14ac:dyDescent="0.55000000000000004">
      <c r="A65" s="58"/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22.5" customHeight="1" x14ac:dyDescent="0.55000000000000004">
      <c r="A66" s="58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22.5" customHeight="1" x14ac:dyDescent="0.55000000000000004">
      <c r="A67" s="58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22.5" customHeight="1" x14ac:dyDescent="0.55000000000000004">
      <c r="A68" s="58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22.5" customHeight="1" x14ac:dyDescent="0.55000000000000004">
      <c r="A69" s="58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22.5" customHeight="1" x14ac:dyDescent="0.55000000000000004">
      <c r="A70" s="58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22.5" customHeight="1" x14ac:dyDescent="0.55000000000000004">
      <c r="A71" s="58"/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22.5" customHeight="1" x14ac:dyDescent="0.55000000000000004">
      <c r="A72" s="58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22.5" customHeight="1" x14ac:dyDescent="0.55000000000000004">
      <c r="A73" s="58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22.5" customHeight="1" x14ac:dyDescent="0.55000000000000004">
      <c r="A74" s="58"/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22.5" customHeight="1" x14ac:dyDescent="0.55000000000000004">
      <c r="A75" s="58"/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22.5" customHeight="1" x14ac:dyDescent="0.55000000000000004">
      <c r="A76" s="58"/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22.5" customHeight="1" x14ac:dyDescent="0.55000000000000004">
      <c r="A77" s="58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22.5" customHeight="1" x14ac:dyDescent="0.55000000000000004">
      <c r="A78" s="58"/>
      <c r="B78" s="57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22.5" customHeight="1" x14ac:dyDescent="0.55000000000000004">
      <c r="A79" s="58"/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22.5" customHeight="1" x14ac:dyDescent="0.55000000000000004">
      <c r="A80" s="58"/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22.5" customHeight="1" x14ac:dyDescent="0.55000000000000004">
      <c r="A81" s="58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22.5" customHeight="1" x14ac:dyDescent="0.55000000000000004">
      <c r="A82" s="58"/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22.5" customHeight="1" x14ac:dyDescent="0.55000000000000004">
      <c r="A83" s="58"/>
      <c r="B83" s="57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22.5" customHeight="1" x14ac:dyDescent="0.55000000000000004">
      <c r="A84" s="58"/>
      <c r="B84" s="57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22.5" customHeight="1" x14ac:dyDescent="0.55000000000000004">
      <c r="A85" s="58"/>
      <c r="B85" s="57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22.5" customHeight="1" x14ac:dyDescent="0.55000000000000004">
      <c r="A86" s="58"/>
      <c r="B86" s="57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22.5" customHeight="1" x14ac:dyDescent="0.55000000000000004">
      <c r="A87" s="58"/>
      <c r="B87" s="57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22.5" customHeight="1" x14ac:dyDescent="0.55000000000000004">
      <c r="A88" s="58"/>
      <c r="B88" s="57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22.5" customHeight="1" x14ac:dyDescent="0.55000000000000004">
      <c r="A89" s="58"/>
      <c r="B89" s="57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22.5" customHeight="1" x14ac:dyDescent="0.55000000000000004">
      <c r="A90" s="58"/>
      <c r="B90" s="57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22.5" customHeight="1" x14ac:dyDescent="0.55000000000000004">
      <c r="A91" s="58"/>
      <c r="B91" s="57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22.5" customHeight="1" x14ac:dyDescent="0.55000000000000004">
      <c r="A92" s="58"/>
      <c r="B92" s="57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22.5" customHeight="1" x14ac:dyDescent="0.55000000000000004">
      <c r="A93" s="58"/>
      <c r="B93" s="57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22.5" customHeight="1" x14ac:dyDescent="0.55000000000000004">
      <c r="A94" s="58"/>
      <c r="B94" s="57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22.5" customHeight="1" x14ac:dyDescent="0.55000000000000004">
      <c r="A95" s="58"/>
      <c r="B95" s="57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22.5" customHeight="1" x14ac:dyDescent="0.55000000000000004">
      <c r="A96" s="58"/>
      <c r="B96" s="57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22.5" customHeight="1" x14ac:dyDescent="0.55000000000000004">
      <c r="A97" s="58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22.5" customHeight="1" x14ac:dyDescent="0.55000000000000004">
      <c r="A98" s="58"/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22.5" customHeight="1" x14ac:dyDescent="0.55000000000000004">
      <c r="A99" s="58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22.5" customHeight="1" x14ac:dyDescent="0.55000000000000004">
      <c r="A100" s="58"/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22.5" customHeight="1" x14ac:dyDescent="0.55000000000000004">
      <c r="A101" s="58"/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22.5" customHeight="1" x14ac:dyDescent="0.55000000000000004">
      <c r="A102" s="58"/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22.5" customHeight="1" x14ac:dyDescent="0.55000000000000004">
      <c r="A103" s="58"/>
      <c r="B103" s="57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22.5" customHeight="1" x14ac:dyDescent="0.55000000000000004">
      <c r="A104" s="58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22.5" customHeight="1" x14ac:dyDescent="0.55000000000000004">
      <c r="A105" s="58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22.5" customHeight="1" x14ac:dyDescent="0.55000000000000004">
      <c r="A106" s="58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22.5" customHeight="1" x14ac:dyDescent="0.55000000000000004">
      <c r="A107" s="58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22.5" customHeight="1" x14ac:dyDescent="0.55000000000000004">
      <c r="A108" s="58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22.5" customHeight="1" x14ac:dyDescent="0.55000000000000004">
      <c r="A109" s="58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22.5" customHeight="1" x14ac:dyDescent="0.55000000000000004">
      <c r="A110" s="58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22.5" customHeight="1" x14ac:dyDescent="0.55000000000000004">
      <c r="A111" s="58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22.5" customHeight="1" x14ac:dyDescent="0.55000000000000004">
      <c r="A112" s="58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22.5" customHeight="1" x14ac:dyDescent="0.55000000000000004">
      <c r="A113" s="58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22.5" customHeight="1" x14ac:dyDescent="0.55000000000000004">
      <c r="A114" s="58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22.5" customHeight="1" x14ac:dyDescent="0.55000000000000004">
      <c r="A115" s="58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22.5" customHeight="1" x14ac:dyDescent="0.55000000000000004">
      <c r="A116" s="58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22.5" customHeight="1" x14ac:dyDescent="0.55000000000000004">
      <c r="A117" s="58"/>
      <c r="B117" s="57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22.5" customHeight="1" x14ac:dyDescent="0.55000000000000004">
      <c r="A118" s="58"/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22.5" customHeight="1" x14ac:dyDescent="0.55000000000000004">
      <c r="A119" s="58"/>
      <c r="B119" s="57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22.5" customHeight="1" x14ac:dyDescent="0.55000000000000004">
      <c r="A120" s="58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22.5" customHeight="1" x14ac:dyDescent="0.55000000000000004">
      <c r="A121" s="58"/>
      <c r="B121" s="57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22.5" customHeight="1" x14ac:dyDescent="0.55000000000000004">
      <c r="A122" s="58"/>
      <c r="B122" s="57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22.5" customHeight="1" x14ac:dyDescent="0.55000000000000004">
      <c r="A123" s="58"/>
      <c r="B123" s="57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22.5" customHeight="1" x14ac:dyDescent="0.55000000000000004">
      <c r="A124" s="58"/>
      <c r="B124" s="57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22.5" customHeight="1" x14ac:dyDescent="0.55000000000000004">
      <c r="A125" s="58"/>
      <c r="B125" s="57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22.5" customHeight="1" x14ac:dyDescent="0.55000000000000004">
      <c r="A126" s="58"/>
      <c r="B126" s="57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22.5" customHeight="1" x14ac:dyDescent="0.55000000000000004">
      <c r="A127" s="58"/>
      <c r="B127" s="57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22.5" customHeight="1" x14ac:dyDescent="0.55000000000000004">
      <c r="A128" s="58"/>
      <c r="B128" s="57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22.5" customHeight="1" x14ac:dyDescent="0.55000000000000004">
      <c r="A129" s="58"/>
      <c r="B129" s="57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22.5" customHeight="1" x14ac:dyDescent="0.55000000000000004">
      <c r="A130" s="58"/>
      <c r="B130" s="57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22.5" customHeight="1" x14ac:dyDescent="0.55000000000000004">
      <c r="A131" s="58"/>
      <c r="B131" s="57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22.5" customHeight="1" x14ac:dyDescent="0.55000000000000004">
      <c r="A132" s="58"/>
      <c r="B132" s="57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22.5" customHeight="1" x14ac:dyDescent="0.55000000000000004">
      <c r="A133" s="58"/>
      <c r="B133" s="57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22.5" customHeight="1" x14ac:dyDescent="0.55000000000000004">
      <c r="A134" s="58"/>
      <c r="B134" s="57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22.5" customHeight="1" x14ac:dyDescent="0.55000000000000004">
      <c r="A135" s="58"/>
      <c r="B135" s="57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22.5" customHeight="1" x14ac:dyDescent="0.55000000000000004">
      <c r="A136" s="58"/>
      <c r="B136" s="57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22.5" customHeight="1" x14ac:dyDescent="0.55000000000000004">
      <c r="A137" s="58"/>
      <c r="B137" s="57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22.5" customHeight="1" x14ac:dyDescent="0.55000000000000004">
      <c r="A138" s="58"/>
      <c r="B138" s="57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22.5" customHeight="1" x14ac:dyDescent="0.55000000000000004">
      <c r="A139" s="58"/>
      <c r="B139" s="57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22.5" customHeight="1" x14ac:dyDescent="0.55000000000000004">
      <c r="A140" s="58"/>
      <c r="B140" s="57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22.5" customHeight="1" x14ac:dyDescent="0.55000000000000004">
      <c r="A141" s="58"/>
      <c r="B141" s="57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22.5" customHeight="1" x14ac:dyDescent="0.55000000000000004">
      <c r="A142" s="58"/>
      <c r="B142" s="57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22.5" customHeight="1" x14ac:dyDescent="0.55000000000000004">
      <c r="A143" s="58"/>
      <c r="B143" s="57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22.5" customHeight="1" x14ac:dyDescent="0.55000000000000004">
      <c r="A144" s="58"/>
      <c r="B144" s="57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22.5" customHeight="1" x14ac:dyDescent="0.55000000000000004">
      <c r="A145" s="58"/>
      <c r="B145" s="57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22.5" customHeight="1" x14ac:dyDescent="0.55000000000000004">
      <c r="A146" s="58"/>
      <c r="B146" s="57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22.5" customHeight="1" x14ac:dyDescent="0.55000000000000004">
      <c r="A147" s="58"/>
      <c r="B147" s="57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22.5" customHeight="1" x14ac:dyDescent="0.55000000000000004">
      <c r="A148" s="58"/>
      <c r="B148" s="57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22.5" customHeight="1" x14ac:dyDescent="0.55000000000000004">
      <c r="A149" s="58"/>
      <c r="B149" s="57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22.5" customHeight="1" x14ac:dyDescent="0.55000000000000004">
      <c r="A150" s="58"/>
      <c r="B150" s="57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22.5" customHeight="1" x14ac:dyDescent="0.55000000000000004">
      <c r="A151" s="58"/>
      <c r="B151" s="57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22.5" customHeight="1" x14ac:dyDescent="0.55000000000000004">
      <c r="A152" s="58"/>
      <c r="B152" s="57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22.5" customHeight="1" x14ac:dyDescent="0.55000000000000004">
      <c r="A153" s="58"/>
      <c r="B153" s="57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22.5" customHeight="1" x14ac:dyDescent="0.55000000000000004">
      <c r="A154" s="58"/>
      <c r="B154" s="57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22.5" customHeight="1" x14ac:dyDescent="0.55000000000000004">
      <c r="A155" s="58"/>
      <c r="B155" s="57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22.5" customHeight="1" x14ac:dyDescent="0.55000000000000004">
      <c r="A156" s="58"/>
      <c r="B156" s="57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22.5" customHeight="1" x14ac:dyDescent="0.55000000000000004">
      <c r="A157" s="58"/>
      <c r="B157" s="57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22.5" customHeight="1" x14ac:dyDescent="0.55000000000000004">
      <c r="A158" s="58"/>
      <c r="B158" s="57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22.5" customHeight="1" x14ac:dyDescent="0.55000000000000004">
      <c r="A159" s="58"/>
      <c r="B159" s="57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22.5" customHeight="1" x14ac:dyDescent="0.55000000000000004">
      <c r="A160" s="58"/>
      <c r="B160" s="57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22.5" customHeight="1" x14ac:dyDescent="0.55000000000000004">
      <c r="A161" s="58"/>
      <c r="B161" s="57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22.5" customHeight="1" x14ac:dyDescent="0.55000000000000004">
      <c r="A162" s="58"/>
      <c r="B162" s="57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22.5" customHeight="1" x14ac:dyDescent="0.55000000000000004">
      <c r="A163" s="58"/>
      <c r="B163" s="57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22.5" customHeight="1" x14ac:dyDescent="0.55000000000000004">
      <c r="A164" s="58"/>
      <c r="B164" s="57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22.5" customHeight="1" x14ac:dyDescent="0.55000000000000004">
      <c r="A165" s="58"/>
      <c r="B165" s="57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22.5" customHeight="1" x14ac:dyDescent="0.55000000000000004">
      <c r="A166" s="58"/>
      <c r="B166" s="57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22.5" customHeight="1" x14ac:dyDescent="0.55000000000000004">
      <c r="A167" s="58"/>
      <c r="B167" s="57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22.5" customHeight="1" x14ac:dyDescent="0.55000000000000004">
      <c r="A168" s="58"/>
      <c r="B168" s="57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22.5" customHeight="1" x14ac:dyDescent="0.55000000000000004">
      <c r="A169" s="58"/>
      <c r="B169" s="57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22.5" customHeight="1" x14ac:dyDescent="0.55000000000000004">
      <c r="A170" s="58"/>
      <c r="B170" s="57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22.5" customHeight="1" x14ac:dyDescent="0.55000000000000004">
      <c r="A171" s="58"/>
      <c r="B171" s="57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22.5" customHeight="1" x14ac:dyDescent="0.55000000000000004">
      <c r="A172" s="58"/>
      <c r="B172" s="57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22.5" customHeight="1" x14ac:dyDescent="0.55000000000000004">
      <c r="A173" s="58"/>
      <c r="B173" s="57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22.5" customHeight="1" x14ac:dyDescent="0.55000000000000004">
      <c r="A174" s="58"/>
      <c r="B174" s="57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22.5" customHeight="1" x14ac:dyDescent="0.55000000000000004">
      <c r="A175" s="58"/>
      <c r="B175" s="57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22.5" customHeight="1" x14ac:dyDescent="0.55000000000000004">
      <c r="A176" s="58"/>
      <c r="B176" s="57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22.5" customHeight="1" x14ac:dyDescent="0.55000000000000004">
      <c r="A177" s="58"/>
      <c r="B177" s="57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22.5" customHeight="1" x14ac:dyDescent="0.55000000000000004">
      <c r="A178" s="58"/>
      <c r="B178" s="57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22.5" customHeight="1" x14ac:dyDescent="0.55000000000000004">
      <c r="A179" s="58"/>
      <c r="B179" s="57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22.5" customHeight="1" x14ac:dyDescent="0.55000000000000004">
      <c r="A180" s="58"/>
      <c r="B180" s="57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22.5" customHeight="1" x14ac:dyDescent="0.55000000000000004">
      <c r="A181" s="58"/>
      <c r="B181" s="57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22.5" customHeight="1" x14ac:dyDescent="0.55000000000000004">
      <c r="A182" s="58"/>
      <c r="B182" s="57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22.5" customHeight="1" x14ac:dyDescent="0.55000000000000004">
      <c r="A183" s="58"/>
      <c r="B183" s="57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22.5" customHeight="1" x14ac:dyDescent="0.55000000000000004">
      <c r="A184" s="58"/>
      <c r="B184" s="57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22.5" customHeight="1" x14ac:dyDescent="0.55000000000000004">
      <c r="A185" s="58"/>
      <c r="B185" s="57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22.5" customHeight="1" x14ac:dyDescent="0.55000000000000004">
      <c r="A186" s="58"/>
      <c r="B186" s="57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22.5" customHeight="1" x14ac:dyDescent="0.55000000000000004">
      <c r="A187" s="58"/>
      <c r="B187" s="57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22.5" customHeight="1" x14ac:dyDescent="0.55000000000000004">
      <c r="A188" s="58"/>
      <c r="B188" s="57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22.5" customHeight="1" x14ac:dyDescent="0.55000000000000004">
      <c r="A189" s="58"/>
      <c r="B189" s="57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22.5" customHeight="1" x14ac:dyDescent="0.55000000000000004">
      <c r="A190" s="58"/>
      <c r="B190" s="57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22.5" customHeight="1" x14ac:dyDescent="0.55000000000000004">
      <c r="A191" s="58"/>
      <c r="B191" s="57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22.5" customHeight="1" x14ac:dyDescent="0.55000000000000004">
      <c r="A192" s="58"/>
      <c r="B192" s="57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22.5" customHeight="1" x14ac:dyDescent="0.55000000000000004">
      <c r="A193" s="58"/>
      <c r="B193" s="57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22.5" customHeight="1" x14ac:dyDescent="0.55000000000000004">
      <c r="A194" s="58"/>
      <c r="B194" s="57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22.5" customHeight="1" x14ac:dyDescent="0.55000000000000004">
      <c r="A195" s="58"/>
      <c r="B195" s="57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22.5" customHeight="1" x14ac:dyDescent="0.55000000000000004">
      <c r="A196" s="58"/>
      <c r="B196" s="57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22.5" customHeight="1" x14ac:dyDescent="0.55000000000000004">
      <c r="A197" s="58"/>
      <c r="B197" s="57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22.5" customHeight="1" x14ac:dyDescent="0.55000000000000004">
      <c r="A198" s="58"/>
      <c r="B198" s="57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22.5" customHeight="1" x14ac:dyDescent="0.55000000000000004">
      <c r="A199" s="58"/>
      <c r="B199" s="57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22.5" customHeight="1" x14ac:dyDescent="0.55000000000000004">
      <c r="A200" s="58"/>
      <c r="B200" s="57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22.5" customHeight="1" x14ac:dyDescent="0.55000000000000004">
      <c r="A201" s="58"/>
      <c r="B201" s="57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22.5" customHeight="1" x14ac:dyDescent="0.55000000000000004">
      <c r="A202" s="58"/>
      <c r="B202" s="57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22.5" customHeight="1" x14ac:dyDescent="0.55000000000000004">
      <c r="A203" s="58"/>
      <c r="B203" s="57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22.5" customHeight="1" x14ac:dyDescent="0.55000000000000004">
      <c r="A204" s="58"/>
      <c r="B204" s="57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22.5" customHeight="1" x14ac:dyDescent="0.55000000000000004">
      <c r="A205" s="58"/>
      <c r="B205" s="57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22.5" customHeight="1" x14ac:dyDescent="0.55000000000000004">
      <c r="A206" s="58"/>
      <c r="B206" s="57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22.5" customHeight="1" x14ac:dyDescent="0.55000000000000004">
      <c r="A207" s="58"/>
      <c r="B207" s="57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22.5" customHeight="1" x14ac:dyDescent="0.55000000000000004">
      <c r="A208" s="58"/>
      <c r="B208" s="57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22.5" customHeight="1" x14ac:dyDescent="0.55000000000000004">
      <c r="A209" s="58"/>
      <c r="B209" s="57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22.5" customHeight="1" x14ac:dyDescent="0.55000000000000004">
      <c r="A210" s="58"/>
      <c r="B210" s="57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22.5" customHeight="1" x14ac:dyDescent="0.55000000000000004">
      <c r="A211" s="58"/>
      <c r="B211" s="57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22.5" customHeight="1" x14ac:dyDescent="0.55000000000000004">
      <c r="A212" s="58"/>
      <c r="B212" s="57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22.5" customHeight="1" x14ac:dyDescent="0.55000000000000004">
      <c r="A213" s="58"/>
      <c r="B213" s="57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22.5" customHeight="1" x14ac:dyDescent="0.55000000000000004">
      <c r="A214" s="58"/>
      <c r="B214" s="57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22.5" customHeight="1" x14ac:dyDescent="0.55000000000000004">
      <c r="A215" s="58"/>
      <c r="B215" s="57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22.5" customHeight="1" x14ac:dyDescent="0.55000000000000004">
      <c r="A216" s="58"/>
      <c r="B216" s="57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22.5" customHeight="1" x14ac:dyDescent="0.55000000000000004">
      <c r="A217" s="58"/>
      <c r="B217" s="57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22.5" customHeight="1" x14ac:dyDescent="0.55000000000000004">
      <c r="A218" s="58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22.5" customHeight="1" x14ac:dyDescent="0.55000000000000004">
      <c r="A219" s="58"/>
      <c r="B219" s="57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22.5" customHeight="1" x14ac:dyDescent="0.55000000000000004">
      <c r="A220" s="58"/>
      <c r="B220" s="57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22.5" customHeight="1" x14ac:dyDescent="0.55000000000000004">
      <c r="A221" s="58"/>
      <c r="B221" s="57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22.5" customHeight="1" x14ac:dyDescent="0.55000000000000004">
      <c r="A222" s="58"/>
      <c r="B222" s="57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22.5" customHeight="1" x14ac:dyDescent="0.55000000000000004">
      <c r="A223" s="58"/>
      <c r="B223" s="57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22.5" customHeight="1" x14ac:dyDescent="0.55000000000000004">
      <c r="A224" s="58"/>
      <c r="B224" s="57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22.5" customHeight="1" x14ac:dyDescent="0.55000000000000004">
      <c r="A225" s="58"/>
      <c r="B225" s="57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22.5" customHeight="1" x14ac:dyDescent="0.55000000000000004">
      <c r="A226" s="58"/>
      <c r="B226" s="57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22.5" customHeight="1" x14ac:dyDescent="0.55000000000000004">
      <c r="A227" s="58"/>
      <c r="B227" s="57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22.5" customHeight="1" x14ac:dyDescent="0.55000000000000004">
      <c r="A228" s="58"/>
      <c r="B228" s="57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22.5" customHeight="1" x14ac:dyDescent="0.55000000000000004">
      <c r="A229" s="58"/>
      <c r="B229" s="57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22.5" customHeight="1" x14ac:dyDescent="0.55000000000000004">
      <c r="A230" s="58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22.5" customHeight="1" x14ac:dyDescent="0.55000000000000004">
      <c r="A231" s="58"/>
      <c r="B231" s="57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22.5" customHeight="1" x14ac:dyDescent="0.55000000000000004">
      <c r="A232" s="58"/>
      <c r="B232" s="57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22.5" customHeight="1" x14ac:dyDescent="0.55000000000000004">
      <c r="A233" s="58"/>
      <c r="B233" s="57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22.5" customHeight="1" x14ac:dyDescent="0.55000000000000004">
      <c r="A234" s="58"/>
      <c r="B234" s="57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22.5" customHeight="1" x14ac:dyDescent="0.55000000000000004">
      <c r="A235" s="58"/>
      <c r="B235" s="57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22.5" customHeight="1" x14ac:dyDescent="0.55000000000000004">
      <c r="A236" s="58"/>
      <c r="B236" s="57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22.5" customHeight="1" x14ac:dyDescent="0.55000000000000004">
      <c r="A237" s="58"/>
      <c r="B237" s="57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22.5" customHeight="1" x14ac:dyDescent="0.55000000000000004">
      <c r="A238" s="58"/>
      <c r="B238" s="57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22.5" customHeight="1" x14ac:dyDescent="0.55000000000000004">
      <c r="A239" s="58"/>
      <c r="B239" s="57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22.5" customHeight="1" x14ac:dyDescent="0.55000000000000004">
      <c r="A240" s="58"/>
      <c r="B240" s="57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22.5" customHeight="1" x14ac:dyDescent="0.55000000000000004">
      <c r="A241" s="58"/>
      <c r="B241" s="57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22.5" customHeight="1" x14ac:dyDescent="0.55000000000000004">
      <c r="A242" s="58"/>
      <c r="B242" s="57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22.5" customHeight="1" x14ac:dyDescent="0.55000000000000004">
      <c r="A243" s="58"/>
      <c r="B243" s="57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22.5" customHeight="1" x14ac:dyDescent="0.55000000000000004">
      <c r="A244" s="58"/>
      <c r="B244" s="57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22.5" customHeight="1" x14ac:dyDescent="0.55000000000000004">
      <c r="A245" s="58"/>
      <c r="B245" s="57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22.5" customHeight="1" x14ac:dyDescent="0.55000000000000004">
      <c r="A246" s="58"/>
      <c r="B246" s="57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22.5" customHeight="1" x14ac:dyDescent="0.55000000000000004">
      <c r="A247" s="58"/>
      <c r="B247" s="57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22.5" customHeight="1" x14ac:dyDescent="0.55000000000000004">
      <c r="A248" s="58"/>
      <c r="B248" s="57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22.5" customHeight="1" x14ac:dyDescent="0.55000000000000004">
      <c r="A249" s="58"/>
      <c r="B249" s="57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22.5" customHeight="1" x14ac:dyDescent="0.55000000000000004">
      <c r="A250" s="58"/>
      <c r="B250" s="57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22.5" customHeight="1" x14ac:dyDescent="0.55000000000000004">
      <c r="A251" s="58"/>
      <c r="B251" s="57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22.5" customHeight="1" x14ac:dyDescent="0.55000000000000004">
      <c r="A252" s="58"/>
      <c r="B252" s="57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22.5" customHeight="1" x14ac:dyDescent="0.55000000000000004">
      <c r="A253" s="58"/>
      <c r="B253" s="57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22.5" customHeight="1" x14ac:dyDescent="0.55000000000000004">
      <c r="A254" s="58"/>
      <c r="B254" s="57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22.5" customHeight="1" x14ac:dyDescent="0.55000000000000004">
      <c r="A255" s="58"/>
      <c r="B255" s="57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22.5" customHeight="1" x14ac:dyDescent="0.55000000000000004">
      <c r="A256" s="58"/>
      <c r="B256" s="57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22.5" customHeight="1" x14ac:dyDescent="0.55000000000000004">
      <c r="A257" s="58"/>
      <c r="B257" s="57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22.5" customHeight="1" x14ac:dyDescent="0.55000000000000004">
      <c r="A258" s="58"/>
      <c r="B258" s="57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22.5" customHeight="1" x14ac:dyDescent="0.55000000000000004">
      <c r="A259" s="58"/>
      <c r="B259" s="57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22.5" customHeight="1" x14ac:dyDescent="0.55000000000000004">
      <c r="A260" s="58"/>
      <c r="B260" s="57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22.5" customHeight="1" x14ac:dyDescent="0.55000000000000004">
      <c r="A261" s="58"/>
      <c r="B261" s="57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22.5" customHeight="1" x14ac:dyDescent="0.55000000000000004">
      <c r="A262" s="58"/>
      <c r="B262" s="57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22.5" customHeight="1" x14ac:dyDescent="0.55000000000000004">
      <c r="A263" s="58"/>
      <c r="B263" s="57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22.5" customHeight="1" x14ac:dyDescent="0.55000000000000004">
      <c r="A264" s="58"/>
      <c r="B264" s="57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22.5" customHeight="1" x14ac:dyDescent="0.55000000000000004">
      <c r="A265" s="58"/>
      <c r="B265" s="57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22.5" customHeight="1" x14ac:dyDescent="0.55000000000000004">
      <c r="A266" s="58"/>
      <c r="B266" s="57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22.5" customHeight="1" x14ac:dyDescent="0.55000000000000004">
      <c r="A267" s="58"/>
      <c r="B267" s="57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22.5" customHeight="1" x14ac:dyDescent="0.55000000000000004">
      <c r="A268" s="58"/>
      <c r="B268" s="57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22.5" customHeight="1" x14ac:dyDescent="0.55000000000000004">
      <c r="A269" s="58"/>
      <c r="B269" s="57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22.5" customHeight="1" x14ac:dyDescent="0.55000000000000004">
      <c r="A270" s="58"/>
      <c r="B270" s="57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22.5" customHeight="1" x14ac:dyDescent="0.55000000000000004">
      <c r="A271" s="58"/>
      <c r="B271" s="57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22.5" customHeight="1" x14ac:dyDescent="0.55000000000000004">
      <c r="A272" s="58"/>
      <c r="B272" s="57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22.5" customHeight="1" x14ac:dyDescent="0.55000000000000004">
      <c r="A273" s="58"/>
      <c r="B273" s="57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22.5" customHeight="1" x14ac:dyDescent="0.55000000000000004">
      <c r="A274" s="58"/>
      <c r="B274" s="57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22.5" customHeight="1" x14ac:dyDescent="0.55000000000000004">
      <c r="A275" s="58"/>
      <c r="B275" s="57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22.5" customHeight="1" x14ac:dyDescent="0.55000000000000004">
      <c r="A276" s="58"/>
      <c r="B276" s="57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22.5" customHeight="1" x14ac:dyDescent="0.55000000000000004">
      <c r="A277" s="58"/>
      <c r="B277" s="57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22.5" customHeight="1" x14ac:dyDescent="0.55000000000000004">
      <c r="A278" s="58"/>
      <c r="B278" s="57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22.5" customHeight="1" x14ac:dyDescent="0.55000000000000004">
      <c r="A279" s="58"/>
      <c r="B279" s="57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22.5" customHeight="1" x14ac:dyDescent="0.55000000000000004">
      <c r="A280" s="58"/>
      <c r="B280" s="57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22.5" customHeight="1" x14ac:dyDescent="0.55000000000000004">
      <c r="A281" s="58"/>
      <c r="B281" s="57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22.5" customHeight="1" x14ac:dyDescent="0.55000000000000004">
      <c r="A282" s="58"/>
      <c r="B282" s="57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22.5" customHeight="1" x14ac:dyDescent="0.55000000000000004">
      <c r="A283" s="58"/>
      <c r="B283" s="57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22.5" customHeight="1" x14ac:dyDescent="0.55000000000000004">
      <c r="A284" s="58"/>
      <c r="B284" s="57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22.5" customHeight="1" x14ac:dyDescent="0.55000000000000004">
      <c r="A285" s="58"/>
      <c r="B285" s="57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22.5" customHeight="1" x14ac:dyDescent="0.55000000000000004">
      <c r="A286" s="58"/>
      <c r="B286" s="57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22.5" customHeight="1" x14ac:dyDescent="0.55000000000000004">
      <c r="A287" s="58"/>
      <c r="B287" s="57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22.5" customHeight="1" x14ac:dyDescent="0.55000000000000004">
      <c r="A288" s="58"/>
      <c r="B288" s="57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22.5" customHeight="1" x14ac:dyDescent="0.55000000000000004">
      <c r="A289" s="58"/>
      <c r="B289" s="57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22.5" customHeight="1" x14ac:dyDescent="0.55000000000000004">
      <c r="A290" s="58"/>
      <c r="B290" s="57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22.5" customHeight="1" x14ac:dyDescent="0.55000000000000004">
      <c r="A291" s="58"/>
      <c r="B291" s="57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22.5" customHeight="1" x14ac:dyDescent="0.55000000000000004">
      <c r="A292" s="58"/>
      <c r="B292" s="57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22.5" customHeight="1" x14ac:dyDescent="0.55000000000000004">
      <c r="A293" s="58"/>
      <c r="B293" s="57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22.5" customHeight="1" x14ac:dyDescent="0.55000000000000004">
      <c r="A294" s="58"/>
      <c r="B294" s="57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22.5" customHeight="1" x14ac:dyDescent="0.55000000000000004">
      <c r="A295" s="58"/>
      <c r="B295" s="57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22.5" customHeight="1" x14ac:dyDescent="0.55000000000000004">
      <c r="A296" s="58"/>
      <c r="B296" s="57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22.5" customHeight="1" x14ac:dyDescent="0.55000000000000004">
      <c r="A297" s="58"/>
      <c r="B297" s="57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22.5" customHeight="1" x14ac:dyDescent="0.55000000000000004">
      <c r="A298" s="58"/>
      <c r="B298" s="57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22.5" customHeight="1" x14ac:dyDescent="0.55000000000000004">
      <c r="A299" s="58"/>
      <c r="B299" s="57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22.5" customHeight="1" x14ac:dyDescent="0.55000000000000004">
      <c r="A300" s="58"/>
      <c r="B300" s="57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22.5" customHeight="1" x14ac:dyDescent="0.55000000000000004">
      <c r="A301" s="58"/>
      <c r="B301" s="57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22.5" customHeight="1" x14ac:dyDescent="0.55000000000000004">
      <c r="A302" s="58"/>
      <c r="B302" s="57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22.5" customHeight="1" x14ac:dyDescent="0.55000000000000004">
      <c r="A303" s="58"/>
      <c r="B303" s="57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22.5" customHeight="1" x14ac:dyDescent="0.55000000000000004">
      <c r="A304" s="58"/>
      <c r="B304" s="57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22.5" customHeight="1" x14ac:dyDescent="0.55000000000000004">
      <c r="A305" s="58"/>
      <c r="B305" s="57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22.5" customHeight="1" x14ac:dyDescent="0.55000000000000004">
      <c r="A306" s="58"/>
      <c r="B306" s="57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22.5" customHeight="1" x14ac:dyDescent="0.55000000000000004">
      <c r="A307" s="58"/>
      <c r="B307" s="57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22.5" customHeight="1" x14ac:dyDescent="0.55000000000000004">
      <c r="A308" s="58"/>
      <c r="B308" s="57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22.5" customHeight="1" x14ac:dyDescent="0.55000000000000004">
      <c r="A309" s="58"/>
      <c r="B309" s="57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22.5" customHeight="1" x14ac:dyDescent="0.55000000000000004">
      <c r="A310" s="58"/>
      <c r="B310" s="57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22.5" customHeight="1" x14ac:dyDescent="0.55000000000000004">
      <c r="A311" s="58"/>
      <c r="B311" s="57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22.5" customHeight="1" x14ac:dyDescent="0.55000000000000004">
      <c r="A312" s="58"/>
      <c r="B312" s="57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22.5" customHeight="1" x14ac:dyDescent="0.55000000000000004">
      <c r="A313" s="58"/>
      <c r="B313" s="57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22.5" customHeight="1" x14ac:dyDescent="0.55000000000000004">
      <c r="A314" s="58"/>
      <c r="B314" s="57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22.5" customHeight="1" x14ac:dyDescent="0.55000000000000004">
      <c r="A315" s="58"/>
      <c r="B315" s="57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22.5" customHeight="1" x14ac:dyDescent="0.55000000000000004">
      <c r="A316" s="58"/>
      <c r="B316" s="57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22.5" customHeight="1" x14ac:dyDescent="0.55000000000000004">
      <c r="A317" s="58"/>
      <c r="B317" s="57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22.5" customHeight="1" x14ac:dyDescent="0.55000000000000004">
      <c r="A318" s="58"/>
      <c r="B318" s="57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22.5" customHeight="1" x14ac:dyDescent="0.55000000000000004">
      <c r="A319" s="58"/>
      <c r="B319" s="57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22.5" customHeight="1" x14ac:dyDescent="0.55000000000000004">
      <c r="A320" s="58"/>
      <c r="B320" s="57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22.5" customHeight="1" x14ac:dyDescent="0.55000000000000004">
      <c r="A321" s="58"/>
      <c r="B321" s="57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22.5" customHeight="1" x14ac:dyDescent="0.55000000000000004">
      <c r="A322" s="58"/>
      <c r="B322" s="57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22.5" customHeight="1" x14ac:dyDescent="0.55000000000000004">
      <c r="A323" s="58"/>
      <c r="B323" s="57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22.5" customHeight="1" x14ac:dyDescent="0.55000000000000004">
      <c r="A324" s="58"/>
      <c r="B324" s="57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22.5" customHeight="1" x14ac:dyDescent="0.55000000000000004">
      <c r="A325" s="58"/>
      <c r="B325" s="57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22.5" customHeight="1" x14ac:dyDescent="0.55000000000000004">
      <c r="A326" s="58"/>
      <c r="B326" s="57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22.5" customHeight="1" x14ac:dyDescent="0.55000000000000004">
      <c r="A327" s="58"/>
      <c r="B327" s="57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22.5" customHeight="1" x14ac:dyDescent="0.55000000000000004">
      <c r="A328" s="58"/>
      <c r="B328" s="57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22.5" customHeight="1" x14ac:dyDescent="0.55000000000000004">
      <c r="A329" s="58"/>
      <c r="B329" s="57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22.5" customHeight="1" x14ac:dyDescent="0.55000000000000004">
      <c r="A330" s="58"/>
      <c r="B330" s="57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22.5" customHeight="1" x14ac:dyDescent="0.55000000000000004">
      <c r="A331" s="58"/>
      <c r="B331" s="57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22.5" customHeight="1" x14ac:dyDescent="0.55000000000000004">
      <c r="A332" s="58"/>
      <c r="B332" s="57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22.5" customHeight="1" x14ac:dyDescent="0.55000000000000004">
      <c r="A333" s="58"/>
      <c r="B333" s="57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22.5" customHeight="1" x14ac:dyDescent="0.55000000000000004">
      <c r="A334" s="58"/>
      <c r="B334" s="57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22.5" customHeight="1" x14ac:dyDescent="0.55000000000000004">
      <c r="A335" s="58"/>
      <c r="B335" s="57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22.5" customHeight="1" x14ac:dyDescent="0.55000000000000004">
      <c r="A336" s="58"/>
      <c r="B336" s="57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22.5" customHeight="1" x14ac:dyDescent="0.55000000000000004">
      <c r="A337" s="58"/>
      <c r="B337" s="57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22.5" customHeight="1" x14ac:dyDescent="0.55000000000000004">
      <c r="A338" s="58"/>
      <c r="B338" s="57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22.5" customHeight="1" x14ac:dyDescent="0.55000000000000004">
      <c r="A339" s="58"/>
      <c r="B339" s="57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22.5" customHeight="1" x14ac:dyDescent="0.55000000000000004">
      <c r="A340" s="58"/>
      <c r="B340" s="57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22.5" customHeight="1" x14ac:dyDescent="0.55000000000000004">
      <c r="A341" s="58"/>
      <c r="B341" s="57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22.5" customHeight="1" x14ac:dyDescent="0.55000000000000004">
      <c r="A342" s="58"/>
      <c r="B342" s="57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22.5" customHeight="1" x14ac:dyDescent="0.55000000000000004">
      <c r="A343" s="58"/>
      <c r="B343" s="57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22.5" customHeight="1" x14ac:dyDescent="0.55000000000000004">
      <c r="A344" s="58"/>
      <c r="B344" s="57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22.5" customHeight="1" x14ac:dyDescent="0.55000000000000004">
      <c r="A345" s="58"/>
      <c r="B345" s="57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22.5" customHeight="1" x14ac:dyDescent="0.55000000000000004">
      <c r="A346" s="58"/>
      <c r="B346" s="57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22.5" customHeight="1" x14ac:dyDescent="0.55000000000000004">
      <c r="A347" s="58"/>
      <c r="B347" s="57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22.5" customHeight="1" x14ac:dyDescent="0.55000000000000004">
      <c r="A348" s="58"/>
      <c r="B348" s="57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22.5" customHeight="1" x14ac:dyDescent="0.55000000000000004">
      <c r="A349" s="58"/>
      <c r="B349" s="57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22.5" customHeight="1" x14ac:dyDescent="0.55000000000000004">
      <c r="A350" s="58"/>
      <c r="B350" s="57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22.5" customHeight="1" x14ac:dyDescent="0.55000000000000004">
      <c r="A351" s="58"/>
      <c r="B351" s="57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22.5" customHeight="1" x14ac:dyDescent="0.55000000000000004">
      <c r="A352" s="58"/>
      <c r="B352" s="57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22.5" customHeight="1" x14ac:dyDescent="0.55000000000000004">
      <c r="A353" s="58"/>
      <c r="B353" s="57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22.5" customHeight="1" x14ac:dyDescent="0.55000000000000004">
      <c r="A354" s="58"/>
      <c r="B354" s="57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22.5" customHeight="1" x14ac:dyDescent="0.55000000000000004">
      <c r="A355" s="58"/>
      <c r="B355" s="57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22.5" customHeight="1" x14ac:dyDescent="0.55000000000000004">
      <c r="A356" s="58"/>
      <c r="B356" s="57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22.5" customHeight="1" x14ac:dyDescent="0.55000000000000004">
      <c r="A357" s="58"/>
      <c r="B357" s="57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22.5" customHeight="1" x14ac:dyDescent="0.55000000000000004">
      <c r="A358" s="58"/>
      <c r="B358" s="57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22.5" customHeight="1" x14ac:dyDescent="0.55000000000000004">
      <c r="A359" s="58"/>
      <c r="B359" s="57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22.5" customHeight="1" x14ac:dyDescent="0.55000000000000004">
      <c r="A360" s="58"/>
      <c r="B360" s="57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22.5" customHeight="1" x14ac:dyDescent="0.55000000000000004">
      <c r="A361" s="58"/>
      <c r="B361" s="57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22.5" customHeight="1" x14ac:dyDescent="0.55000000000000004">
      <c r="A362" s="58"/>
      <c r="B362" s="57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22.5" customHeight="1" x14ac:dyDescent="0.55000000000000004">
      <c r="A363" s="58"/>
      <c r="B363" s="57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22.5" customHeight="1" x14ac:dyDescent="0.55000000000000004">
      <c r="A364" s="58"/>
      <c r="B364" s="57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22.5" customHeight="1" x14ac:dyDescent="0.55000000000000004">
      <c r="A365" s="58"/>
      <c r="B365" s="57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22.5" customHeight="1" x14ac:dyDescent="0.55000000000000004">
      <c r="A366" s="58"/>
      <c r="B366" s="57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22.5" customHeight="1" x14ac:dyDescent="0.55000000000000004">
      <c r="A367" s="58"/>
      <c r="B367" s="57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22.5" customHeight="1" x14ac:dyDescent="0.55000000000000004">
      <c r="A368" s="58"/>
      <c r="B368" s="57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22.5" customHeight="1" x14ac:dyDescent="0.55000000000000004">
      <c r="A369" s="58"/>
      <c r="B369" s="57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22.5" customHeight="1" x14ac:dyDescent="0.55000000000000004">
      <c r="A370" s="58"/>
      <c r="B370" s="57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22.5" customHeight="1" x14ac:dyDescent="0.55000000000000004">
      <c r="A371" s="58"/>
      <c r="B371" s="57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22.5" customHeight="1" x14ac:dyDescent="0.55000000000000004">
      <c r="A372" s="58"/>
      <c r="B372" s="57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22.5" customHeight="1" x14ac:dyDescent="0.55000000000000004">
      <c r="A373" s="58"/>
      <c r="B373" s="57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22.5" customHeight="1" x14ac:dyDescent="0.55000000000000004">
      <c r="A374" s="58"/>
      <c r="B374" s="57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22.5" customHeight="1" x14ac:dyDescent="0.55000000000000004">
      <c r="A375" s="58"/>
      <c r="B375" s="57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22.5" customHeight="1" x14ac:dyDescent="0.55000000000000004">
      <c r="A376" s="58"/>
      <c r="B376" s="57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22.5" customHeight="1" x14ac:dyDescent="0.55000000000000004">
      <c r="A377" s="58"/>
      <c r="B377" s="57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22.5" customHeight="1" x14ac:dyDescent="0.55000000000000004">
      <c r="A378" s="58"/>
      <c r="B378" s="57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22.5" customHeight="1" x14ac:dyDescent="0.55000000000000004">
      <c r="A379" s="58"/>
      <c r="B379" s="57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22.5" customHeight="1" x14ac:dyDescent="0.55000000000000004">
      <c r="A380" s="58"/>
      <c r="B380" s="57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22.5" customHeight="1" x14ac:dyDescent="0.55000000000000004">
      <c r="A381" s="58"/>
      <c r="B381" s="57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22.5" customHeight="1" x14ac:dyDescent="0.55000000000000004">
      <c r="A382" s="58"/>
      <c r="B382" s="57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22.5" customHeight="1" x14ac:dyDescent="0.55000000000000004">
      <c r="A383" s="58"/>
      <c r="B383" s="57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22.5" customHeight="1" x14ac:dyDescent="0.55000000000000004">
      <c r="A384" s="58"/>
      <c r="B384" s="57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22.5" customHeight="1" x14ac:dyDescent="0.55000000000000004">
      <c r="A385" s="58"/>
      <c r="B385" s="57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22.5" customHeight="1" x14ac:dyDescent="0.55000000000000004">
      <c r="A386" s="58"/>
      <c r="B386" s="57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22.5" customHeight="1" x14ac:dyDescent="0.55000000000000004">
      <c r="A387" s="58"/>
      <c r="B387" s="57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22.5" customHeight="1" x14ac:dyDescent="0.55000000000000004">
      <c r="A388" s="58"/>
      <c r="B388" s="57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22.5" customHeight="1" x14ac:dyDescent="0.55000000000000004">
      <c r="A389" s="58"/>
      <c r="B389" s="57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22.5" customHeight="1" x14ac:dyDescent="0.55000000000000004">
      <c r="A390" s="58"/>
      <c r="B390" s="57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22.5" customHeight="1" x14ac:dyDescent="0.55000000000000004">
      <c r="A391" s="58"/>
      <c r="B391" s="57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22.5" customHeight="1" x14ac:dyDescent="0.55000000000000004">
      <c r="A392" s="58"/>
      <c r="B392" s="57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22.5" customHeight="1" x14ac:dyDescent="0.55000000000000004">
      <c r="A393" s="58"/>
      <c r="B393" s="57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22.5" customHeight="1" x14ac:dyDescent="0.55000000000000004">
      <c r="A394" s="58"/>
      <c r="B394" s="57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22.5" customHeight="1" x14ac:dyDescent="0.55000000000000004">
      <c r="A395" s="58"/>
      <c r="B395" s="57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22.5" customHeight="1" x14ac:dyDescent="0.55000000000000004">
      <c r="A396" s="58"/>
      <c r="B396" s="57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22.5" customHeight="1" x14ac:dyDescent="0.55000000000000004">
      <c r="A397" s="58"/>
      <c r="B397" s="57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22.5" customHeight="1" x14ac:dyDescent="0.55000000000000004">
      <c r="A398" s="58"/>
      <c r="B398" s="57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22.5" customHeight="1" x14ac:dyDescent="0.55000000000000004">
      <c r="A399" s="58"/>
      <c r="B399" s="57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22.5" customHeight="1" x14ac:dyDescent="0.55000000000000004">
      <c r="A400" s="58"/>
      <c r="B400" s="57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22.5" customHeight="1" x14ac:dyDescent="0.55000000000000004">
      <c r="A401" s="58"/>
      <c r="B401" s="57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22.5" customHeight="1" x14ac:dyDescent="0.55000000000000004">
      <c r="A402" s="58"/>
      <c r="B402" s="57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22.5" customHeight="1" x14ac:dyDescent="0.55000000000000004">
      <c r="A403" s="58"/>
      <c r="B403" s="57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22.5" customHeight="1" x14ac:dyDescent="0.55000000000000004">
      <c r="A404" s="58"/>
      <c r="B404" s="57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22.5" customHeight="1" x14ac:dyDescent="0.55000000000000004">
      <c r="A405" s="58"/>
      <c r="B405" s="57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22.5" customHeight="1" x14ac:dyDescent="0.55000000000000004">
      <c r="A406" s="58"/>
      <c r="B406" s="57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22.5" customHeight="1" x14ac:dyDescent="0.55000000000000004">
      <c r="A407" s="58"/>
      <c r="B407" s="57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22.5" customHeight="1" x14ac:dyDescent="0.55000000000000004">
      <c r="A408" s="58"/>
      <c r="B408" s="57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22.5" customHeight="1" x14ac:dyDescent="0.55000000000000004">
      <c r="A409" s="58"/>
      <c r="B409" s="57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22.5" customHeight="1" x14ac:dyDescent="0.55000000000000004">
      <c r="A410" s="58"/>
      <c r="B410" s="57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22.5" customHeight="1" x14ac:dyDescent="0.55000000000000004">
      <c r="A411" s="58"/>
      <c r="B411" s="57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22.5" customHeight="1" x14ac:dyDescent="0.55000000000000004">
      <c r="A412" s="58"/>
      <c r="B412" s="57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22.5" customHeight="1" x14ac:dyDescent="0.55000000000000004">
      <c r="A413" s="58"/>
      <c r="B413" s="57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22.5" customHeight="1" x14ac:dyDescent="0.55000000000000004">
      <c r="A414" s="58"/>
      <c r="B414" s="57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22.5" customHeight="1" x14ac:dyDescent="0.55000000000000004">
      <c r="A415" s="58"/>
      <c r="B415" s="57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22.5" customHeight="1" x14ac:dyDescent="0.55000000000000004">
      <c r="A416" s="58"/>
      <c r="B416" s="57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22.5" customHeight="1" x14ac:dyDescent="0.55000000000000004">
      <c r="A417" s="58"/>
      <c r="B417" s="57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22.5" customHeight="1" x14ac:dyDescent="0.55000000000000004">
      <c r="A418" s="58"/>
      <c r="B418" s="57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22.5" customHeight="1" x14ac:dyDescent="0.55000000000000004">
      <c r="A419" s="58"/>
      <c r="B419" s="57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22.5" customHeight="1" x14ac:dyDescent="0.55000000000000004">
      <c r="A420" s="58"/>
      <c r="B420" s="57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22.5" customHeight="1" x14ac:dyDescent="0.55000000000000004">
      <c r="A421" s="58"/>
      <c r="B421" s="57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22.5" customHeight="1" x14ac:dyDescent="0.55000000000000004">
      <c r="A422" s="58"/>
      <c r="B422" s="57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22.5" customHeight="1" x14ac:dyDescent="0.55000000000000004">
      <c r="A423" s="58"/>
      <c r="B423" s="57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22.5" customHeight="1" x14ac:dyDescent="0.55000000000000004">
      <c r="A424" s="58"/>
      <c r="B424" s="57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22.5" customHeight="1" x14ac:dyDescent="0.55000000000000004">
      <c r="A425" s="58"/>
      <c r="B425" s="57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22.5" customHeight="1" x14ac:dyDescent="0.55000000000000004">
      <c r="A426" s="58"/>
      <c r="B426" s="57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22.5" customHeight="1" x14ac:dyDescent="0.55000000000000004">
      <c r="A427" s="58"/>
      <c r="B427" s="57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22.5" customHeight="1" x14ac:dyDescent="0.55000000000000004">
      <c r="A428" s="58"/>
      <c r="B428" s="57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22.5" customHeight="1" x14ac:dyDescent="0.55000000000000004">
      <c r="A429" s="58"/>
      <c r="B429" s="57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22.5" customHeight="1" x14ac:dyDescent="0.55000000000000004">
      <c r="A430" s="58"/>
      <c r="B430" s="57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22.5" customHeight="1" x14ac:dyDescent="0.55000000000000004">
      <c r="A431" s="58"/>
      <c r="B431" s="57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22.5" customHeight="1" x14ac:dyDescent="0.55000000000000004">
      <c r="A432" s="58"/>
      <c r="B432" s="57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22.5" customHeight="1" x14ac:dyDescent="0.55000000000000004">
      <c r="A433" s="58"/>
      <c r="B433" s="57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22.5" customHeight="1" x14ac:dyDescent="0.55000000000000004">
      <c r="A434" s="58"/>
      <c r="B434" s="57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22.5" customHeight="1" x14ac:dyDescent="0.55000000000000004">
      <c r="A435" s="58"/>
      <c r="B435" s="57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22.5" customHeight="1" x14ac:dyDescent="0.55000000000000004">
      <c r="A436" s="58"/>
      <c r="B436" s="57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22.5" customHeight="1" x14ac:dyDescent="0.55000000000000004">
      <c r="A437" s="58"/>
      <c r="B437" s="57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22.5" customHeight="1" x14ac:dyDescent="0.55000000000000004">
      <c r="A438" s="58"/>
      <c r="B438" s="57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22.5" customHeight="1" x14ac:dyDescent="0.55000000000000004">
      <c r="A439" s="58"/>
      <c r="B439" s="57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22.5" customHeight="1" x14ac:dyDescent="0.55000000000000004">
      <c r="A440" s="58"/>
      <c r="B440" s="57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22.5" customHeight="1" x14ac:dyDescent="0.55000000000000004">
      <c r="A441" s="58"/>
      <c r="B441" s="57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22.5" customHeight="1" x14ac:dyDescent="0.55000000000000004">
      <c r="A442" s="58"/>
      <c r="B442" s="57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22.5" customHeight="1" x14ac:dyDescent="0.55000000000000004">
      <c r="A443" s="58"/>
      <c r="B443" s="57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22.5" customHeight="1" x14ac:dyDescent="0.55000000000000004">
      <c r="A444" s="58"/>
      <c r="B444" s="57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22.5" customHeight="1" x14ac:dyDescent="0.55000000000000004">
      <c r="A445" s="58"/>
      <c r="B445" s="57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22.5" customHeight="1" x14ac:dyDescent="0.55000000000000004">
      <c r="A446" s="58"/>
      <c r="B446" s="57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22.5" customHeight="1" x14ac:dyDescent="0.55000000000000004">
      <c r="A447" s="58"/>
      <c r="B447" s="57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22.5" customHeight="1" x14ac:dyDescent="0.55000000000000004">
      <c r="A448" s="58"/>
      <c r="B448" s="57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22.5" customHeight="1" x14ac:dyDescent="0.55000000000000004">
      <c r="A449" s="58"/>
      <c r="B449" s="57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22.5" customHeight="1" x14ac:dyDescent="0.55000000000000004">
      <c r="A450" s="58"/>
      <c r="B450" s="57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22.5" customHeight="1" x14ac:dyDescent="0.55000000000000004">
      <c r="A451" s="58"/>
      <c r="B451" s="57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22.5" customHeight="1" x14ac:dyDescent="0.55000000000000004">
      <c r="A452" s="58"/>
      <c r="B452" s="57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22.5" customHeight="1" x14ac:dyDescent="0.55000000000000004">
      <c r="A453" s="58"/>
      <c r="B453" s="57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22.5" customHeight="1" x14ac:dyDescent="0.55000000000000004">
      <c r="A454" s="58"/>
      <c r="B454" s="57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22.5" customHeight="1" x14ac:dyDescent="0.55000000000000004">
      <c r="A455" s="58"/>
      <c r="B455" s="57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22.5" customHeight="1" x14ac:dyDescent="0.55000000000000004">
      <c r="A456" s="58"/>
      <c r="B456" s="57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22.5" customHeight="1" x14ac:dyDescent="0.55000000000000004">
      <c r="A457" s="58"/>
      <c r="B457" s="57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22.5" customHeight="1" x14ac:dyDescent="0.55000000000000004">
      <c r="A458" s="58"/>
      <c r="B458" s="57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22.5" customHeight="1" x14ac:dyDescent="0.55000000000000004">
      <c r="A459" s="58"/>
      <c r="B459" s="57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22.5" customHeight="1" x14ac:dyDescent="0.55000000000000004">
      <c r="A460" s="58"/>
      <c r="B460" s="57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22.5" customHeight="1" x14ac:dyDescent="0.55000000000000004">
      <c r="A461" s="58"/>
      <c r="B461" s="57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22.5" customHeight="1" x14ac:dyDescent="0.55000000000000004">
      <c r="A462" s="58"/>
      <c r="B462" s="57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22.5" customHeight="1" x14ac:dyDescent="0.55000000000000004">
      <c r="A463" s="58"/>
      <c r="B463" s="57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22.5" customHeight="1" x14ac:dyDescent="0.55000000000000004">
      <c r="A464" s="58"/>
      <c r="B464" s="57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22.5" customHeight="1" x14ac:dyDescent="0.55000000000000004">
      <c r="A465" s="58"/>
      <c r="B465" s="57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22.5" customHeight="1" x14ac:dyDescent="0.55000000000000004">
      <c r="A466" s="58"/>
      <c r="B466" s="57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22.5" customHeight="1" x14ac:dyDescent="0.55000000000000004">
      <c r="A467" s="58"/>
      <c r="B467" s="57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22.5" customHeight="1" x14ac:dyDescent="0.55000000000000004">
      <c r="A468" s="58"/>
      <c r="B468" s="57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22.5" customHeight="1" x14ac:dyDescent="0.55000000000000004">
      <c r="A469" s="58"/>
      <c r="B469" s="57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22.5" customHeight="1" x14ac:dyDescent="0.55000000000000004">
      <c r="A470" s="58"/>
      <c r="B470" s="57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22.5" customHeight="1" x14ac:dyDescent="0.55000000000000004">
      <c r="A471" s="58"/>
      <c r="B471" s="57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22.5" customHeight="1" x14ac:dyDescent="0.55000000000000004">
      <c r="A472" s="58"/>
      <c r="B472" s="57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22.5" customHeight="1" x14ac:dyDescent="0.55000000000000004">
      <c r="A473" s="58"/>
      <c r="B473" s="57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22.5" customHeight="1" x14ac:dyDescent="0.55000000000000004">
      <c r="A474" s="58"/>
      <c r="B474" s="57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22.5" customHeight="1" x14ac:dyDescent="0.55000000000000004">
      <c r="A475" s="58"/>
      <c r="B475" s="57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22.5" customHeight="1" x14ac:dyDescent="0.55000000000000004">
      <c r="A476" s="58"/>
      <c r="B476" s="57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22.5" customHeight="1" x14ac:dyDescent="0.55000000000000004">
      <c r="A477" s="58"/>
      <c r="B477" s="57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22.5" customHeight="1" x14ac:dyDescent="0.55000000000000004">
      <c r="A478" s="58"/>
      <c r="B478" s="57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22.5" customHeight="1" x14ac:dyDescent="0.55000000000000004">
      <c r="A479" s="58"/>
      <c r="B479" s="57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22.5" customHeight="1" x14ac:dyDescent="0.55000000000000004">
      <c r="A480" s="58"/>
      <c r="B480" s="57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22.5" customHeight="1" x14ac:dyDescent="0.55000000000000004">
      <c r="A481" s="58"/>
      <c r="B481" s="57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22.5" customHeight="1" x14ac:dyDescent="0.55000000000000004">
      <c r="A482" s="58"/>
      <c r="B482" s="57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22.5" customHeight="1" x14ac:dyDescent="0.55000000000000004">
      <c r="A483" s="58"/>
      <c r="B483" s="57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22.5" customHeight="1" x14ac:dyDescent="0.55000000000000004">
      <c r="A484" s="58"/>
      <c r="B484" s="57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22.5" customHeight="1" x14ac:dyDescent="0.55000000000000004">
      <c r="A485" s="58"/>
      <c r="B485" s="57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22.5" customHeight="1" x14ac:dyDescent="0.55000000000000004">
      <c r="A486" s="58"/>
      <c r="B486" s="57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22.5" customHeight="1" x14ac:dyDescent="0.55000000000000004">
      <c r="A487" s="58"/>
      <c r="B487" s="57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22.5" customHeight="1" x14ac:dyDescent="0.55000000000000004">
      <c r="A488" s="58"/>
      <c r="B488" s="57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22.5" customHeight="1" x14ac:dyDescent="0.55000000000000004">
      <c r="A489" s="58"/>
      <c r="B489" s="57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22.5" customHeight="1" x14ac:dyDescent="0.55000000000000004">
      <c r="A490" s="58"/>
      <c r="B490" s="57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22.5" customHeight="1" x14ac:dyDescent="0.55000000000000004">
      <c r="A491" s="58"/>
      <c r="B491" s="57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22.5" customHeight="1" x14ac:dyDescent="0.55000000000000004">
      <c r="A492" s="58"/>
      <c r="B492" s="57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22.5" customHeight="1" x14ac:dyDescent="0.55000000000000004">
      <c r="A493" s="58"/>
      <c r="B493" s="57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22.5" customHeight="1" x14ac:dyDescent="0.55000000000000004">
      <c r="A494" s="58"/>
      <c r="B494" s="57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22.5" customHeight="1" x14ac:dyDescent="0.55000000000000004">
      <c r="A495" s="58"/>
      <c r="B495" s="57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22.5" customHeight="1" x14ac:dyDescent="0.55000000000000004">
      <c r="A496" s="58"/>
      <c r="B496" s="57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22.5" customHeight="1" x14ac:dyDescent="0.55000000000000004">
      <c r="A497" s="58"/>
      <c r="B497" s="57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22.5" customHeight="1" x14ac:dyDescent="0.55000000000000004">
      <c r="A498" s="58"/>
      <c r="B498" s="57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22.5" customHeight="1" x14ac:dyDescent="0.55000000000000004">
      <c r="A499" s="58"/>
      <c r="B499" s="57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22.5" customHeight="1" x14ac:dyDescent="0.55000000000000004">
      <c r="A500" s="58"/>
      <c r="B500" s="57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22.5" customHeight="1" x14ac:dyDescent="0.55000000000000004">
      <c r="A501" s="58"/>
      <c r="B501" s="57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22.5" customHeight="1" x14ac:dyDescent="0.55000000000000004">
      <c r="A502" s="58"/>
      <c r="B502" s="57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22.5" customHeight="1" x14ac:dyDescent="0.55000000000000004">
      <c r="A503" s="58"/>
      <c r="B503" s="57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22.5" customHeight="1" x14ac:dyDescent="0.55000000000000004">
      <c r="A504" s="58"/>
      <c r="B504" s="57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22.5" customHeight="1" x14ac:dyDescent="0.55000000000000004">
      <c r="A505" s="58"/>
      <c r="B505" s="57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22.5" customHeight="1" x14ac:dyDescent="0.55000000000000004">
      <c r="A506" s="58"/>
      <c r="B506" s="57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22.5" customHeight="1" x14ac:dyDescent="0.55000000000000004">
      <c r="A507" s="58"/>
      <c r="B507" s="57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22.5" customHeight="1" x14ac:dyDescent="0.55000000000000004">
      <c r="A508" s="58"/>
      <c r="B508" s="57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22.5" customHeight="1" x14ac:dyDescent="0.55000000000000004">
      <c r="A509" s="58"/>
      <c r="B509" s="57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22.5" customHeight="1" x14ac:dyDescent="0.55000000000000004">
      <c r="A510" s="58"/>
      <c r="B510" s="57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22.5" customHeight="1" x14ac:dyDescent="0.55000000000000004">
      <c r="A511" s="58"/>
      <c r="B511" s="57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22.5" customHeight="1" x14ac:dyDescent="0.55000000000000004">
      <c r="A512" s="58"/>
      <c r="B512" s="57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22.5" customHeight="1" x14ac:dyDescent="0.55000000000000004">
      <c r="A513" s="58"/>
      <c r="B513" s="57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22.5" customHeight="1" x14ac:dyDescent="0.55000000000000004">
      <c r="A514" s="58"/>
      <c r="B514" s="57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22.5" customHeight="1" x14ac:dyDescent="0.55000000000000004">
      <c r="A515" s="58"/>
      <c r="B515" s="57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22.5" customHeight="1" x14ac:dyDescent="0.55000000000000004">
      <c r="A516" s="58"/>
      <c r="B516" s="57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22.5" customHeight="1" x14ac:dyDescent="0.55000000000000004">
      <c r="A517" s="58"/>
      <c r="B517" s="57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22.5" customHeight="1" x14ac:dyDescent="0.55000000000000004">
      <c r="A518" s="58"/>
      <c r="B518" s="57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22.5" customHeight="1" x14ac:dyDescent="0.55000000000000004">
      <c r="A519" s="58"/>
      <c r="B519" s="57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22.5" customHeight="1" x14ac:dyDescent="0.55000000000000004">
      <c r="A520" s="58"/>
      <c r="B520" s="57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22.5" customHeight="1" x14ac:dyDescent="0.55000000000000004">
      <c r="A521" s="58"/>
      <c r="B521" s="57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22.5" customHeight="1" x14ac:dyDescent="0.55000000000000004">
      <c r="A522" s="58"/>
      <c r="B522" s="57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22.5" customHeight="1" x14ac:dyDescent="0.55000000000000004">
      <c r="A523" s="58"/>
      <c r="B523" s="57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22.5" customHeight="1" x14ac:dyDescent="0.55000000000000004">
      <c r="A524" s="58"/>
      <c r="B524" s="57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22.5" customHeight="1" x14ac:dyDescent="0.55000000000000004">
      <c r="A525" s="58"/>
      <c r="B525" s="57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22.5" customHeight="1" x14ac:dyDescent="0.55000000000000004">
      <c r="A526" s="58"/>
      <c r="B526" s="57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22.5" customHeight="1" x14ac:dyDescent="0.55000000000000004">
      <c r="A527" s="58"/>
      <c r="B527" s="57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22.5" customHeight="1" x14ac:dyDescent="0.55000000000000004">
      <c r="A528" s="58"/>
      <c r="B528" s="57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22.5" customHeight="1" x14ac:dyDescent="0.55000000000000004">
      <c r="A529" s="58"/>
      <c r="B529" s="57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22.5" customHeight="1" x14ac:dyDescent="0.55000000000000004">
      <c r="A530" s="58"/>
      <c r="B530" s="57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22.5" customHeight="1" x14ac:dyDescent="0.55000000000000004">
      <c r="A531" s="58"/>
      <c r="B531" s="57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22.5" customHeight="1" x14ac:dyDescent="0.55000000000000004">
      <c r="A532" s="58"/>
      <c r="B532" s="57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22.5" customHeight="1" x14ac:dyDescent="0.55000000000000004">
      <c r="A533" s="58"/>
      <c r="B533" s="57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22.5" customHeight="1" x14ac:dyDescent="0.55000000000000004">
      <c r="A534" s="58"/>
      <c r="B534" s="57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22.5" customHeight="1" x14ac:dyDescent="0.55000000000000004">
      <c r="A535" s="58"/>
      <c r="B535" s="57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22.5" customHeight="1" x14ac:dyDescent="0.55000000000000004">
      <c r="A536" s="58"/>
      <c r="B536" s="57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22.5" customHeight="1" x14ac:dyDescent="0.55000000000000004">
      <c r="A537" s="58"/>
      <c r="B537" s="57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22.5" customHeight="1" x14ac:dyDescent="0.55000000000000004">
      <c r="A538" s="58"/>
      <c r="B538" s="57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22.5" customHeight="1" x14ac:dyDescent="0.55000000000000004">
      <c r="A539" s="58"/>
      <c r="B539" s="57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22.5" customHeight="1" x14ac:dyDescent="0.55000000000000004">
      <c r="A540" s="58"/>
      <c r="B540" s="57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22.5" customHeight="1" x14ac:dyDescent="0.55000000000000004">
      <c r="A541" s="58"/>
      <c r="B541" s="57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22.5" customHeight="1" x14ac:dyDescent="0.55000000000000004">
      <c r="A542" s="58"/>
      <c r="B542" s="57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22.5" customHeight="1" x14ac:dyDescent="0.55000000000000004">
      <c r="A543" s="58"/>
      <c r="B543" s="57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22.5" customHeight="1" x14ac:dyDescent="0.55000000000000004">
      <c r="A544" s="58"/>
      <c r="B544" s="57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22.5" customHeight="1" x14ac:dyDescent="0.55000000000000004">
      <c r="A545" s="58"/>
      <c r="B545" s="57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22.5" customHeight="1" x14ac:dyDescent="0.55000000000000004">
      <c r="A546" s="58"/>
      <c r="B546" s="57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22.5" customHeight="1" x14ac:dyDescent="0.55000000000000004">
      <c r="A547" s="58"/>
      <c r="B547" s="57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22.5" customHeight="1" x14ac:dyDescent="0.55000000000000004">
      <c r="A548" s="58"/>
      <c r="B548" s="57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22.5" customHeight="1" x14ac:dyDescent="0.55000000000000004">
      <c r="A549" s="58"/>
      <c r="B549" s="57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22.5" customHeight="1" x14ac:dyDescent="0.55000000000000004">
      <c r="A550" s="58"/>
      <c r="B550" s="57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22.5" customHeight="1" x14ac:dyDescent="0.55000000000000004">
      <c r="A551" s="58"/>
      <c r="B551" s="57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22.5" customHeight="1" x14ac:dyDescent="0.55000000000000004">
      <c r="A552" s="58"/>
      <c r="B552" s="57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22.5" customHeight="1" x14ac:dyDescent="0.55000000000000004">
      <c r="A553" s="58"/>
      <c r="B553" s="57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22.5" customHeight="1" x14ac:dyDescent="0.55000000000000004">
      <c r="A554" s="58"/>
      <c r="B554" s="57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22.5" customHeight="1" x14ac:dyDescent="0.55000000000000004">
      <c r="A555" s="58"/>
      <c r="B555" s="57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22.5" customHeight="1" x14ac:dyDescent="0.55000000000000004">
      <c r="A556" s="58"/>
      <c r="B556" s="57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22.5" customHeight="1" x14ac:dyDescent="0.55000000000000004">
      <c r="A557" s="58"/>
      <c r="B557" s="57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22.5" customHeight="1" x14ac:dyDescent="0.55000000000000004">
      <c r="A558" s="58"/>
      <c r="B558" s="57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22.5" customHeight="1" x14ac:dyDescent="0.55000000000000004">
      <c r="A559" s="58"/>
      <c r="B559" s="57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22.5" customHeight="1" x14ac:dyDescent="0.55000000000000004">
      <c r="A560" s="58"/>
      <c r="B560" s="57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22.5" customHeight="1" x14ac:dyDescent="0.55000000000000004">
      <c r="A561" s="58"/>
      <c r="B561" s="57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22.5" customHeight="1" x14ac:dyDescent="0.55000000000000004">
      <c r="A562" s="58"/>
      <c r="B562" s="57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22.5" customHeight="1" x14ac:dyDescent="0.55000000000000004">
      <c r="A563" s="58"/>
      <c r="B563" s="57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22.5" customHeight="1" x14ac:dyDescent="0.55000000000000004">
      <c r="A564" s="58"/>
      <c r="B564" s="57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22.5" customHeight="1" x14ac:dyDescent="0.55000000000000004">
      <c r="A565" s="58"/>
      <c r="B565" s="57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22.5" customHeight="1" x14ac:dyDescent="0.55000000000000004">
      <c r="A566" s="58"/>
      <c r="B566" s="57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22.5" customHeight="1" x14ac:dyDescent="0.55000000000000004">
      <c r="A567" s="58"/>
      <c r="B567" s="57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22.5" customHeight="1" x14ac:dyDescent="0.55000000000000004">
      <c r="A568" s="58"/>
      <c r="B568" s="57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22.5" customHeight="1" x14ac:dyDescent="0.55000000000000004">
      <c r="A569" s="58"/>
      <c r="B569" s="57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22.5" customHeight="1" x14ac:dyDescent="0.55000000000000004">
      <c r="A570" s="58"/>
      <c r="B570" s="57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22.5" customHeight="1" x14ac:dyDescent="0.55000000000000004">
      <c r="A571" s="58"/>
      <c r="B571" s="57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22.5" customHeight="1" x14ac:dyDescent="0.55000000000000004">
      <c r="A572" s="58"/>
      <c r="B572" s="57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22.5" customHeight="1" x14ac:dyDescent="0.55000000000000004">
      <c r="A573" s="58"/>
      <c r="B573" s="57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22.5" customHeight="1" x14ac:dyDescent="0.55000000000000004">
      <c r="A574" s="58"/>
      <c r="B574" s="57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22.5" customHeight="1" x14ac:dyDescent="0.55000000000000004">
      <c r="A575" s="58"/>
      <c r="B575" s="57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22.5" customHeight="1" x14ac:dyDescent="0.55000000000000004">
      <c r="A576" s="58"/>
      <c r="B576" s="57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22.5" customHeight="1" x14ac:dyDescent="0.55000000000000004">
      <c r="A577" s="58"/>
      <c r="B577" s="57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22.5" customHeight="1" x14ac:dyDescent="0.55000000000000004">
      <c r="A578" s="58"/>
      <c r="B578" s="57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22.5" customHeight="1" x14ac:dyDescent="0.55000000000000004">
      <c r="A579" s="58"/>
      <c r="B579" s="57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22.5" customHeight="1" x14ac:dyDescent="0.55000000000000004">
      <c r="A580" s="58"/>
      <c r="B580" s="57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22.5" customHeight="1" x14ac:dyDescent="0.55000000000000004">
      <c r="A581" s="58"/>
      <c r="B581" s="57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22.5" customHeight="1" x14ac:dyDescent="0.55000000000000004">
      <c r="A582" s="58"/>
      <c r="B582" s="57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22.5" customHeight="1" x14ac:dyDescent="0.55000000000000004">
      <c r="A583" s="58"/>
      <c r="B583" s="57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22.5" customHeight="1" x14ac:dyDescent="0.55000000000000004">
      <c r="A584" s="58"/>
      <c r="B584" s="57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22.5" customHeight="1" x14ac:dyDescent="0.55000000000000004">
      <c r="A585" s="58"/>
      <c r="B585" s="57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22.5" customHeight="1" x14ac:dyDescent="0.55000000000000004">
      <c r="A586" s="58"/>
      <c r="B586" s="57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22.5" customHeight="1" x14ac:dyDescent="0.55000000000000004">
      <c r="A587" s="58"/>
      <c r="B587" s="57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22.5" customHeight="1" x14ac:dyDescent="0.55000000000000004">
      <c r="A588" s="58"/>
      <c r="B588" s="57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22.5" customHeight="1" x14ac:dyDescent="0.55000000000000004">
      <c r="A589" s="58"/>
      <c r="B589" s="57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22.5" customHeight="1" x14ac:dyDescent="0.55000000000000004">
      <c r="A590" s="58"/>
      <c r="B590" s="57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22.5" customHeight="1" x14ac:dyDescent="0.55000000000000004">
      <c r="A591" s="58"/>
      <c r="B591" s="57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22.5" customHeight="1" x14ac:dyDescent="0.55000000000000004">
      <c r="A592" s="58"/>
      <c r="B592" s="57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22.5" customHeight="1" x14ac:dyDescent="0.55000000000000004">
      <c r="A593" s="58"/>
      <c r="B593" s="57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22.5" customHeight="1" x14ac:dyDescent="0.55000000000000004">
      <c r="A594" s="58"/>
      <c r="B594" s="57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22.5" customHeight="1" x14ac:dyDescent="0.55000000000000004">
      <c r="A595" s="58"/>
      <c r="B595" s="57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22.5" customHeight="1" x14ac:dyDescent="0.55000000000000004">
      <c r="A596" s="58"/>
      <c r="B596" s="57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22.5" customHeight="1" x14ac:dyDescent="0.55000000000000004">
      <c r="A597" s="58"/>
      <c r="B597" s="57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22.5" customHeight="1" x14ac:dyDescent="0.55000000000000004">
      <c r="A598" s="58"/>
      <c r="B598" s="57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22.5" customHeight="1" x14ac:dyDescent="0.55000000000000004">
      <c r="A599" s="58"/>
      <c r="B599" s="57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22.5" customHeight="1" x14ac:dyDescent="0.55000000000000004">
      <c r="A600" s="58"/>
      <c r="B600" s="57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22.5" customHeight="1" x14ac:dyDescent="0.55000000000000004">
      <c r="A601" s="58"/>
      <c r="B601" s="57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22.5" customHeight="1" x14ac:dyDescent="0.55000000000000004">
      <c r="A602" s="58"/>
      <c r="B602" s="57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22.5" customHeight="1" x14ac:dyDescent="0.55000000000000004">
      <c r="A603" s="58"/>
      <c r="B603" s="57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22.5" customHeight="1" x14ac:dyDescent="0.55000000000000004">
      <c r="A604" s="58"/>
      <c r="B604" s="57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22.5" customHeight="1" x14ac:dyDescent="0.55000000000000004">
      <c r="A605" s="58"/>
      <c r="B605" s="57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22.5" customHeight="1" x14ac:dyDescent="0.55000000000000004">
      <c r="A606" s="58"/>
      <c r="B606" s="57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22.5" customHeight="1" x14ac:dyDescent="0.55000000000000004">
      <c r="A607" s="58"/>
      <c r="B607" s="57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22.5" customHeight="1" x14ac:dyDescent="0.55000000000000004">
      <c r="A608" s="58"/>
      <c r="B608" s="57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22.5" customHeight="1" x14ac:dyDescent="0.55000000000000004">
      <c r="A609" s="58"/>
      <c r="B609" s="57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22.5" customHeight="1" x14ac:dyDescent="0.55000000000000004">
      <c r="A610" s="58"/>
      <c r="B610" s="57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22.5" customHeight="1" x14ac:dyDescent="0.55000000000000004">
      <c r="A611" s="58"/>
      <c r="B611" s="57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22.5" customHeight="1" x14ac:dyDescent="0.55000000000000004">
      <c r="A612" s="58"/>
      <c r="B612" s="57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22.5" customHeight="1" x14ac:dyDescent="0.55000000000000004">
      <c r="A613" s="58"/>
      <c r="B613" s="57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22.5" customHeight="1" x14ac:dyDescent="0.55000000000000004">
      <c r="A614" s="58"/>
      <c r="B614" s="57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22.5" customHeight="1" x14ac:dyDescent="0.55000000000000004">
      <c r="A615" s="58"/>
      <c r="B615" s="57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22.5" customHeight="1" x14ac:dyDescent="0.55000000000000004">
      <c r="A616" s="58"/>
      <c r="B616" s="57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22.5" customHeight="1" x14ac:dyDescent="0.55000000000000004">
      <c r="A617" s="58"/>
      <c r="B617" s="57"/>
      <c r="C617" s="58"/>
      <c r="D617" s="58"/>
      <c r="E617" s="58">
        <v>2660</v>
      </c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22.5" customHeight="1" x14ac:dyDescent="0.55000000000000004">
      <c r="A618" s="58"/>
      <c r="B618" s="57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22.5" customHeight="1" x14ac:dyDescent="0.55000000000000004">
      <c r="A619" s="58"/>
      <c r="B619" s="57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22.5" customHeight="1" x14ac:dyDescent="0.55000000000000004">
      <c r="A620" s="58"/>
      <c r="B620" s="57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22.5" customHeight="1" x14ac:dyDescent="0.55000000000000004">
      <c r="A621" s="58"/>
      <c r="B621" s="57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22.5" customHeight="1" x14ac:dyDescent="0.55000000000000004">
      <c r="A622" s="58"/>
      <c r="B622" s="57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22.5" customHeight="1" x14ac:dyDescent="0.55000000000000004">
      <c r="A623" s="58"/>
      <c r="B623" s="57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22.5" customHeight="1" x14ac:dyDescent="0.55000000000000004">
      <c r="A624" s="58"/>
      <c r="B624" s="57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22.5" customHeight="1" x14ac:dyDescent="0.55000000000000004">
      <c r="A625" s="58"/>
      <c r="B625" s="57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22.5" customHeight="1" x14ac:dyDescent="0.55000000000000004">
      <c r="A626" s="58"/>
      <c r="B626" s="57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22.5" customHeight="1" x14ac:dyDescent="0.55000000000000004">
      <c r="A627" s="58"/>
      <c r="B627" s="57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22.5" customHeight="1" x14ac:dyDescent="0.55000000000000004">
      <c r="A628" s="58"/>
      <c r="B628" s="57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22.5" customHeight="1" x14ac:dyDescent="0.55000000000000004">
      <c r="A629" s="58"/>
      <c r="B629" s="57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22.5" customHeight="1" x14ac:dyDescent="0.55000000000000004">
      <c r="A630" s="58"/>
      <c r="B630" s="57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22.5" customHeight="1" x14ac:dyDescent="0.55000000000000004">
      <c r="A631" s="58"/>
      <c r="B631" s="57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22.5" customHeight="1" x14ac:dyDescent="0.55000000000000004">
      <c r="A632" s="58"/>
      <c r="B632" s="57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22.5" customHeight="1" x14ac:dyDescent="0.55000000000000004">
      <c r="A633" s="58"/>
      <c r="B633" s="57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22.5" customHeight="1" x14ac:dyDescent="0.55000000000000004">
      <c r="A634" s="58"/>
      <c r="B634" s="57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22.5" customHeight="1" x14ac:dyDescent="0.55000000000000004">
      <c r="A635" s="58"/>
      <c r="B635" s="57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22.5" customHeight="1" x14ac:dyDescent="0.55000000000000004">
      <c r="A636" s="58"/>
      <c r="B636" s="57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22.5" customHeight="1" x14ac:dyDescent="0.55000000000000004">
      <c r="A637" s="58"/>
      <c r="B637" s="57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22.5" customHeight="1" x14ac:dyDescent="0.55000000000000004">
      <c r="A638" s="58"/>
      <c r="B638" s="57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22.5" customHeight="1" x14ac:dyDescent="0.55000000000000004">
      <c r="A639" s="58"/>
      <c r="B639" s="57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22.5" customHeight="1" x14ac:dyDescent="0.55000000000000004">
      <c r="A640" s="58"/>
      <c r="B640" s="57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22.5" customHeight="1" x14ac:dyDescent="0.55000000000000004">
      <c r="A641" s="58"/>
      <c r="B641" s="57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22.5" customHeight="1" x14ac:dyDescent="0.55000000000000004">
      <c r="A642" s="58"/>
      <c r="B642" s="57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22.5" customHeight="1" x14ac:dyDescent="0.55000000000000004">
      <c r="A643" s="58"/>
      <c r="B643" s="57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22.5" customHeight="1" x14ac:dyDescent="0.55000000000000004">
      <c r="A644" s="58"/>
      <c r="B644" s="57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22.5" customHeight="1" x14ac:dyDescent="0.55000000000000004">
      <c r="A645" s="58"/>
      <c r="B645" s="57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22.5" customHeight="1" x14ac:dyDescent="0.55000000000000004">
      <c r="A646" s="58"/>
      <c r="B646" s="57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22.5" customHeight="1" x14ac:dyDescent="0.55000000000000004">
      <c r="A647" s="58"/>
      <c r="B647" s="57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22.5" customHeight="1" x14ac:dyDescent="0.55000000000000004">
      <c r="A648" s="58"/>
      <c r="B648" s="57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22.5" customHeight="1" x14ac:dyDescent="0.55000000000000004">
      <c r="A649" s="58"/>
      <c r="B649" s="57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22.5" customHeight="1" x14ac:dyDescent="0.55000000000000004">
      <c r="A650" s="58"/>
      <c r="B650" s="57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22.5" customHeight="1" x14ac:dyDescent="0.55000000000000004">
      <c r="A651" s="58"/>
      <c r="B651" s="57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22.5" customHeight="1" x14ac:dyDescent="0.55000000000000004">
      <c r="A652" s="58"/>
      <c r="B652" s="57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22.5" customHeight="1" x14ac:dyDescent="0.55000000000000004">
      <c r="A653" s="58"/>
      <c r="B653" s="57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22.5" customHeight="1" x14ac:dyDescent="0.55000000000000004">
      <c r="A654" s="58"/>
      <c r="B654" s="57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22.5" customHeight="1" x14ac:dyDescent="0.55000000000000004">
      <c r="A655" s="58"/>
      <c r="B655" s="57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22.5" customHeight="1" x14ac:dyDescent="0.55000000000000004">
      <c r="A656" s="58"/>
      <c r="B656" s="57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22.5" customHeight="1" x14ac:dyDescent="0.55000000000000004">
      <c r="A657" s="58"/>
      <c r="B657" s="57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22.5" customHeight="1" x14ac:dyDescent="0.55000000000000004">
      <c r="A658" s="58"/>
      <c r="B658" s="57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22.5" customHeight="1" x14ac:dyDescent="0.55000000000000004">
      <c r="A659" s="58"/>
      <c r="B659" s="57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22.5" customHeight="1" x14ac:dyDescent="0.55000000000000004">
      <c r="A660" s="58"/>
      <c r="B660" s="57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22.5" customHeight="1" x14ac:dyDescent="0.55000000000000004">
      <c r="A661" s="58"/>
      <c r="B661" s="57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22.5" customHeight="1" x14ac:dyDescent="0.55000000000000004">
      <c r="A662" s="58"/>
      <c r="B662" s="57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22.5" customHeight="1" x14ac:dyDescent="0.55000000000000004">
      <c r="A663" s="58"/>
      <c r="B663" s="57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22.5" customHeight="1" x14ac:dyDescent="0.55000000000000004">
      <c r="A664" s="58"/>
      <c r="B664" s="57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22.5" customHeight="1" x14ac:dyDescent="0.55000000000000004">
      <c r="A665" s="58"/>
      <c r="B665" s="57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22.5" customHeight="1" x14ac:dyDescent="0.55000000000000004">
      <c r="A666" s="58"/>
      <c r="B666" s="57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22.5" customHeight="1" x14ac:dyDescent="0.55000000000000004">
      <c r="A667" s="58"/>
      <c r="B667" s="57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22.5" customHeight="1" x14ac:dyDescent="0.55000000000000004">
      <c r="A668" s="58"/>
      <c r="B668" s="57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22.5" customHeight="1" x14ac:dyDescent="0.55000000000000004">
      <c r="A669" s="58"/>
      <c r="B669" s="57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22.5" customHeight="1" x14ac:dyDescent="0.55000000000000004">
      <c r="A670" s="58"/>
      <c r="B670" s="57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22.5" customHeight="1" x14ac:dyDescent="0.55000000000000004">
      <c r="A671" s="58"/>
      <c r="B671" s="57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22.5" customHeight="1" x14ac:dyDescent="0.55000000000000004">
      <c r="A672" s="58"/>
      <c r="B672" s="57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22.5" customHeight="1" x14ac:dyDescent="0.55000000000000004">
      <c r="A673" s="58"/>
      <c r="B673" s="57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22.5" customHeight="1" x14ac:dyDescent="0.55000000000000004">
      <c r="A674" s="58"/>
      <c r="B674" s="57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22.5" customHeight="1" x14ac:dyDescent="0.55000000000000004">
      <c r="A675" s="58"/>
      <c r="B675" s="57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22.5" customHeight="1" x14ac:dyDescent="0.55000000000000004">
      <c r="A676" s="58"/>
      <c r="B676" s="57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22.5" customHeight="1" x14ac:dyDescent="0.55000000000000004">
      <c r="A677" s="58"/>
      <c r="B677" s="57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22.5" customHeight="1" x14ac:dyDescent="0.55000000000000004">
      <c r="A678" s="58"/>
      <c r="B678" s="57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22.5" customHeight="1" x14ac:dyDescent="0.55000000000000004">
      <c r="A679" s="58"/>
      <c r="B679" s="57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22.5" customHeight="1" x14ac:dyDescent="0.55000000000000004">
      <c r="A680" s="58"/>
      <c r="B680" s="57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22.5" customHeight="1" x14ac:dyDescent="0.55000000000000004">
      <c r="A681" s="58"/>
      <c r="B681" s="57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22.5" customHeight="1" x14ac:dyDescent="0.55000000000000004">
      <c r="A682" s="58"/>
      <c r="B682" s="57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22.5" customHeight="1" x14ac:dyDescent="0.55000000000000004">
      <c r="A683" s="58"/>
      <c r="B683" s="57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22.5" customHeight="1" x14ac:dyDescent="0.55000000000000004">
      <c r="A684" s="58"/>
      <c r="B684" s="57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22.5" customHeight="1" x14ac:dyDescent="0.55000000000000004">
      <c r="A685" s="58"/>
      <c r="B685" s="57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22.5" customHeight="1" x14ac:dyDescent="0.55000000000000004">
      <c r="A686" s="58"/>
      <c r="B686" s="57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22.5" customHeight="1" x14ac:dyDescent="0.55000000000000004">
      <c r="A687" s="58"/>
      <c r="B687" s="57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22.5" customHeight="1" x14ac:dyDescent="0.55000000000000004">
      <c r="A688" s="58"/>
      <c r="B688" s="57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22.5" customHeight="1" x14ac:dyDescent="0.55000000000000004">
      <c r="A689" s="58"/>
      <c r="B689" s="57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22.5" customHeight="1" x14ac:dyDescent="0.55000000000000004">
      <c r="A690" s="58"/>
      <c r="B690" s="57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22.5" customHeight="1" x14ac:dyDescent="0.55000000000000004">
      <c r="A691" s="58"/>
      <c r="B691" s="57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22.5" customHeight="1" x14ac:dyDescent="0.55000000000000004">
      <c r="A692" s="58"/>
      <c r="B692" s="57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22.5" customHeight="1" x14ac:dyDescent="0.55000000000000004">
      <c r="A693" s="58"/>
      <c r="B693" s="57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22.5" customHeight="1" x14ac:dyDescent="0.55000000000000004">
      <c r="A694" s="58"/>
      <c r="B694" s="57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22.5" customHeight="1" x14ac:dyDescent="0.55000000000000004">
      <c r="A695" s="58"/>
      <c r="B695" s="57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22.5" customHeight="1" x14ac:dyDescent="0.55000000000000004">
      <c r="A696" s="58"/>
      <c r="B696" s="57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22.5" customHeight="1" x14ac:dyDescent="0.55000000000000004">
      <c r="A697" s="58"/>
      <c r="B697" s="57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22.5" customHeight="1" x14ac:dyDescent="0.55000000000000004">
      <c r="A698" s="58"/>
      <c r="B698" s="57"/>
      <c r="C698" s="58"/>
      <c r="D698" s="58">
        <v>60</v>
      </c>
      <c r="E698" s="58">
        <v>28500</v>
      </c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22.5" customHeight="1" x14ac:dyDescent="0.55000000000000004">
      <c r="A699" s="58"/>
      <c r="B699" s="57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22.5" customHeight="1" x14ac:dyDescent="0.55000000000000004">
      <c r="A700" s="58"/>
      <c r="B700" s="57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22.5" customHeight="1" x14ac:dyDescent="0.55000000000000004">
      <c r="A701" s="58"/>
      <c r="B701" s="57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22.5" customHeight="1" x14ac:dyDescent="0.55000000000000004">
      <c r="A702" s="58"/>
      <c r="B702" s="57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22.5" customHeight="1" x14ac:dyDescent="0.55000000000000004">
      <c r="A703" s="58"/>
      <c r="B703" s="57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22.5" customHeight="1" x14ac:dyDescent="0.55000000000000004">
      <c r="A704" s="58"/>
      <c r="B704" s="57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22.5" customHeight="1" x14ac:dyDescent="0.55000000000000004">
      <c r="A705" s="58"/>
      <c r="B705" s="57"/>
      <c r="C705" s="58"/>
      <c r="D705" s="58">
        <v>60</v>
      </c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22.5" customHeight="1" x14ac:dyDescent="0.55000000000000004">
      <c r="A706" s="58"/>
      <c r="B706" s="57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22.5" customHeight="1" x14ac:dyDescent="0.55000000000000004">
      <c r="A707" s="58"/>
      <c r="B707" s="57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22.5" customHeight="1" x14ac:dyDescent="0.55000000000000004">
      <c r="A708" s="58"/>
      <c r="B708" s="57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22.5" customHeight="1" x14ac:dyDescent="0.55000000000000004">
      <c r="A709" s="58"/>
      <c r="B709" s="57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22.5" customHeight="1" x14ac:dyDescent="0.55000000000000004">
      <c r="A710" s="58"/>
      <c r="B710" s="57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22.5" customHeight="1" x14ac:dyDescent="0.55000000000000004">
      <c r="A711" s="58"/>
      <c r="B711" s="57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22.5" customHeight="1" x14ac:dyDescent="0.55000000000000004">
      <c r="A712" s="58"/>
      <c r="B712" s="57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22.5" customHeight="1" x14ac:dyDescent="0.55000000000000004">
      <c r="A713" s="58"/>
      <c r="B713" s="57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22.5" customHeight="1" x14ac:dyDescent="0.55000000000000004">
      <c r="A714" s="58"/>
      <c r="B714" s="57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22.5" customHeight="1" x14ac:dyDescent="0.55000000000000004">
      <c r="A715" s="58"/>
      <c r="B715" s="57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22.5" customHeight="1" x14ac:dyDescent="0.55000000000000004">
      <c r="A716" s="58"/>
      <c r="B716" s="57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22.5" customHeight="1" x14ac:dyDescent="0.55000000000000004">
      <c r="A717" s="58"/>
      <c r="B717" s="57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22.5" customHeight="1" x14ac:dyDescent="0.55000000000000004">
      <c r="A718" s="58"/>
      <c r="B718" s="57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22.5" customHeight="1" x14ac:dyDescent="0.55000000000000004">
      <c r="A719" s="58"/>
      <c r="B719" s="57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22.5" customHeight="1" x14ac:dyDescent="0.55000000000000004">
      <c r="A720" s="58"/>
      <c r="B720" s="57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22.5" customHeight="1" x14ac:dyDescent="0.55000000000000004">
      <c r="A721" s="58"/>
      <c r="B721" s="57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22.5" customHeight="1" x14ac:dyDescent="0.55000000000000004">
      <c r="A722" s="58"/>
      <c r="B722" s="57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22.5" customHeight="1" x14ac:dyDescent="0.55000000000000004">
      <c r="A723" s="58"/>
      <c r="B723" s="57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22.5" customHeight="1" x14ac:dyDescent="0.55000000000000004">
      <c r="A724" s="58"/>
      <c r="B724" s="57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22.5" customHeight="1" x14ac:dyDescent="0.55000000000000004">
      <c r="A725" s="58"/>
      <c r="B725" s="57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22.5" customHeight="1" x14ac:dyDescent="0.55000000000000004">
      <c r="A726" s="58"/>
      <c r="B726" s="57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22.5" customHeight="1" x14ac:dyDescent="0.55000000000000004">
      <c r="A727" s="58"/>
      <c r="B727" s="57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22.5" customHeight="1" x14ac:dyDescent="0.55000000000000004">
      <c r="A728" s="58"/>
      <c r="B728" s="57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22.5" customHeight="1" x14ac:dyDescent="0.55000000000000004">
      <c r="A729" s="58"/>
      <c r="B729" s="57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22.5" customHeight="1" x14ac:dyDescent="0.55000000000000004">
      <c r="A730" s="58"/>
      <c r="B730" s="57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22.5" customHeight="1" x14ac:dyDescent="0.55000000000000004">
      <c r="A731" s="58"/>
      <c r="B731" s="57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22.5" customHeight="1" x14ac:dyDescent="0.55000000000000004">
      <c r="A732" s="58"/>
      <c r="B732" s="57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22.5" customHeight="1" x14ac:dyDescent="0.55000000000000004">
      <c r="A733" s="58"/>
      <c r="B733" s="57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22.5" customHeight="1" x14ac:dyDescent="0.55000000000000004">
      <c r="A734" s="58"/>
      <c r="B734" s="57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22.5" customHeight="1" x14ac:dyDescent="0.55000000000000004">
      <c r="A735" s="58"/>
      <c r="B735" s="57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22.5" customHeight="1" x14ac:dyDescent="0.55000000000000004">
      <c r="A736" s="58"/>
      <c r="B736" s="57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22.5" customHeight="1" x14ac:dyDescent="0.55000000000000004">
      <c r="A737" s="58"/>
      <c r="B737" s="57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22.5" customHeight="1" x14ac:dyDescent="0.55000000000000004">
      <c r="A738" s="58"/>
      <c r="B738" s="57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22.5" customHeight="1" x14ac:dyDescent="0.55000000000000004">
      <c r="A739" s="58"/>
      <c r="B739" s="57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22.5" customHeight="1" x14ac:dyDescent="0.55000000000000004">
      <c r="A740" s="58"/>
      <c r="B740" s="57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22.5" customHeight="1" x14ac:dyDescent="0.55000000000000004">
      <c r="A741" s="58"/>
      <c r="B741" s="57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22.5" customHeight="1" x14ac:dyDescent="0.55000000000000004">
      <c r="A742" s="58"/>
      <c r="B742" s="57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22.5" customHeight="1" x14ac:dyDescent="0.55000000000000004">
      <c r="A743" s="58"/>
      <c r="B743" s="57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22.5" customHeight="1" x14ac:dyDescent="0.55000000000000004">
      <c r="A744" s="58"/>
      <c r="B744" s="57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22.5" customHeight="1" x14ac:dyDescent="0.55000000000000004">
      <c r="A745" s="58"/>
      <c r="B745" s="57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22.5" customHeight="1" x14ac:dyDescent="0.55000000000000004">
      <c r="A746" s="58"/>
      <c r="B746" s="57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22.5" customHeight="1" x14ac:dyDescent="0.55000000000000004">
      <c r="A747" s="58"/>
      <c r="B747" s="57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22.5" customHeight="1" x14ac:dyDescent="0.55000000000000004">
      <c r="A748" s="58"/>
      <c r="B748" s="57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22.5" customHeight="1" x14ac:dyDescent="0.55000000000000004">
      <c r="A749" s="58"/>
      <c r="B749" s="57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22.5" customHeight="1" x14ac:dyDescent="0.55000000000000004">
      <c r="A750" s="58"/>
      <c r="B750" s="57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22.5" customHeight="1" x14ac:dyDescent="0.55000000000000004">
      <c r="A751" s="58"/>
      <c r="B751" s="57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22.5" customHeight="1" x14ac:dyDescent="0.55000000000000004">
      <c r="A752" s="58"/>
      <c r="B752" s="57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22.5" customHeight="1" x14ac:dyDescent="0.55000000000000004">
      <c r="A753" s="58"/>
      <c r="B753" s="57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22.5" customHeight="1" x14ac:dyDescent="0.55000000000000004">
      <c r="A754" s="58"/>
      <c r="B754" s="57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22.5" customHeight="1" x14ac:dyDescent="0.55000000000000004">
      <c r="A755" s="58"/>
      <c r="B755" s="57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22.5" customHeight="1" x14ac:dyDescent="0.55000000000000004">
      <c r="A756" s="58"/>
      <c r="B756" s="57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22.5" customHeight="1" x14ac:dyDescent="0.55000000000000004">
      <c r="A757" s="58"/>
      <c r="B757" s="57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22.5" customHeight="1" x14ac:dyDescent="0.55000000000000004">
      <c r="A758" s="58"/>
      <c r="B758" s="57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22.5" customHeight="1" x14ac:dyDescent="0.55000000000000004">
      <c r="A759" s="58"/>
      <c r="B759" s="57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22.5" customHeight="1" x14ac:dyDescent="0.55000000000000004">
      <c r="A760" s="58"/>
      <c r="B760" s="57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22.5" customHeight="1" x14ac:dyDescent="0.55000000000000004">
      <c r="A761" s="58"/>
      <c r="B761" s="57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22.5" customHeight="1" x14ac:dyDescent="0.55000000000000004">
      <c r="A762" s="58"/>
      <c r="B762" s="57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22.5" customHeight="1" x14ac:dyDescent="0.55000000000000004">
      <c r="A763" s="58"/>
      <c r="B763" s="57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22.5" customHeight="1" x14ac:dyDescent="0.55000000000000004">
      <c r="A764" s="58"/>
      <c r="B764" s="57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22.5" customHeight="1" x14ac:dyDescent="0.55000000000000004">
      <c r="A765" s="58"/>
      <c r="B765" s="57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22.5" customHeight="1" x14ac:dyDescent="0.55000000000000004">
      <c r="A766" s="58"/>
      <c r="B766" s="57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22.5" customHeight="1" x14ac:dyDescent="0.55000000000000004">
      <c r="A767" s="58"/>
      <c r="B767" s="57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22.5" customHeight="1" x14ac:dyDescent="0.55000000000000004">
      <c r="A768" s="58"/>
      <c r="B768" s="57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22.5" customHeight="1" x14ac:dyDescent="0.55000000000000004">
      <c r="A769" s="58"/>
      <c r="B769" s="57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22.5" customHeight="1" x14ac:dyDescent="0.55000000000000004">
      <c r="A770" s="58"/>
      <c r="B770" s="57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22.5" customHeight="1" x14ac:dyDescent="0.55000000000000004">
      <c r="A771" s="58"/>
      <c r="B771" s="57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22.5" customHeight="1" x14ac:dyDescent="0.55000000000000004">
      <c r="A772" s="58"/>
      <c r="B772" s="57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22.5" customHeight="1" x14ac:dyDescent="0.55000000000000004">
      <c r="A773" s="58"/>
      <c r="B773" s="57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22.5" customHeight="1" x14ac:dyDescent="0.55000000000000004">
      <c r="A774" s="58"/>
      <c r="B774" s="57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22.5" customHeight="1" x14ac:dyDescent="0.55000000000000004">
      <c r="A775" s="58"/>
      <c r="B775" s="57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22.5" customHeight="1" x14ac:dyDescent="0.55000000000000004">
      <c r="A776" s="58"/>
      <c r="B776" s="57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22.5" customHeight="1" x14ac:dyDescent="0.55000000000000004">
      <c r="A777" s="58"/>
      <c r="B777" s="57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22.5" customHeight="1" x14ac:dyDescent="0.55000000000000004">
      <c r="A778" s="58"/>
      <c r="B778" s="57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22.5" customHeight="1" x14ac:dyDescent="0.55000000000000004">
      <c r="A779" s="58"/>
      <c r="B779" s="57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22.5" customHeight="1" x14ac:dyDescent="0.55000000000000004">
      <c r="A780" s="58"/>
      <c r="B780" s="57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22.5" customHeight="1" x14ac:dyDescent="0.55000000000000004">
      <c r="A781" s="58"/>
      <c r="B781" s="57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22.5" customHeight="1" x14ac:dyDescent="0.55000000000000004">
      <c r="A782" s="58"/>
      <c r="B782" s="57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22.5" customHeight="1" x14ac:dyDescent="0.55000000000000004">
      <c r="A783" s="58"/>
      <c r="B783" s="57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22.5" customHeight="1" x14ac:dyDescent="0.55000000000000004">
      <c r="A784" s="58"/>
      <c r="B784" s="57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22.5" customHeight="1" x14ac:dyDescent="0.55000000000000004">
      <c r="A785" s="58"/>
      <c r="B785" s="57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22.5" customHeight="1" x14ac:dyDescent="0.55000000000000004">
      <c r="A786" s="58"/>
      <c r="B786" s="57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22.5" customHeight="1" x14ac:dyDescent="0.55000000000000004">
      <c r="A787" s="58"/>
      <c r="B787" s="57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22.5" customHeight="1" x14ac:dyDescent="0.55000000000000004">
      <c r="A788" s="58"/>
      <c r="B788" s="57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22.5" customHeight="1" x14ac:dyDescent="0.55000000000000004">
      <c r="A789" s="58"/>
      <c r="B789" s="57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22.5" customHeight="1" x14ac:dyDescent="0.55000000000000004">
      <c r="A790" s="58"/>
      <c r="B790" s="57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22.5" customHeight="1" x14ac:dyDescent="0.55000000000000004">
      <c r="A791" s="58"/>
      <c r="B791" s="57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22.5" customHeight="1" x14ac:dyDescent="0.55000000000000004">
      <c r="A792" s="58"/>
      <c r="B792" s="57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22.5" customHeight="1" x14ac:dyDescent="0.55000000000000004">
      <c r="A793" s="58"/>
      <c r="B793" s="57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22.5" customHeight="1" x14ac:dyDescent="0.55000000000000004">
      <c r="A794" s="58"/>
      <c r="B794" s="57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22.5" customHeight="1" x14ac:dyDescent="0.55000000000000004">
      <c r="A795" s="58"/>
      <c r="B795" s="57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22.5" customHeight="1" x14ac:dyDescent="0.55000000000000004">
      <c r="A796" s="58"/>
      <c r="B796" s="57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22.5" customHeight="1" x14ac:dyDescent="0.55000000000000004">
      <c r="A797" s="58"/>
      <c r="B797" s="57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22.5" customHeight="1" x14ac:dyDescent="0.55000000000000004">
      <c r="A798" s="58"/>
      <c r="B798" s="57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22.5" customHeight="1" x14ac:dyDescent="0.55000000000000004">
      <c r="A799" s="58"/>
      <c r="B799" s="57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22.5" customHeight="1" x14ac:dyDescent="0.55000000000000004">
      <c r="A800" s="58"/>
      <c r="B800" s="57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22.5" customHeight="1" x14ac:dyDescent="0.55000000000000004">
      <c r="A801" s="58"/>
      <c r="B801" s="57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22.5" customHeight="1" x14ac:dyDescent="0.55000000000000004">
      <c r="A802" s="58"/>
      <c r="B802" s="57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22.5" customHeight="1" x14ac:dyDescent="0.55000000000000004">
      <c r="A803" s="58"/>
      <c r="B803" s="57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22.5" customHeight="1" x14ac:dyDescent="0.55000000000000004">
      <c r="A804" s="58"/>
      <c r="B804" s="57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22.5" customHeight="1" x14ac:dyDescent="0.55000000000000004">
      <c r="A805" s="58"/>
      <c r="B805" s="57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22.5" customHeight="1" x14ac:dyDescent="0.55000000000000004">
      <c r="A806" s="58"/>
      <c r="B806" s="57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22.5" customHeight="1" x14ac:dyDescent="0.55000000000000004">
      <c r="A807" s="58"/>
      <c r="B807" s="57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22.5" customHeight="1" x14ac:dyDescent="0.55000000000000004">
      <c r="A808" s="58"/>
      <c r="B808" s="57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22.5" customHeight="1" x14ac:dyDescent="0.55000000000000004">
      <c r="A809" s="58"/>
      <c r="B809" s="57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22.5" customHeight="1" x14ac:dyDescent="0.55000000000000004">
      <c r="A810" s="58"/>
      <c r="B810" s="57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22.5" customHeight="1" x14ac:dyDescent="0.55000000000000004">
      <c r="A811" s="58"/>
      <c r="B811" s="57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22.5" customHeight="1" x14ac:dyDescent="0.55000000000000004">
      <c r="A812" s="58"/>
      <c r="B812" s="57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22.5" customHeight="1" x14ac:dyDescent="0.55000000000000004">
      <c r="A813" s="58"/>
      <c r="B813" s="57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22.5" customHeight="1" x14ac:dyDescent="0.55000000000000004">
      <c r="A814" s="58"/>
      <c r="B814" s="57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22.5" customHeight="1" x14ac:dyDescent="0.55000000000000004">
      <c r="A815" s="58"/>
      <c r="B815" s="57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22.5" customHeight="1" x14ac:dyDescent="0.55000000000000004">
      <c r="A816" s="58"/>
      <c r="B816" s="57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22.5" customHeight="1" x14ac:dyDescent="0.55000000000000004">
      <c r="A817" s="58"/>
      <c r="B817" s="57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22.5" customHeight="1" x14ac:dyDescent="0.55000000000000004">
      <c r="A818" s="58"/>
      <c r="B818" s="57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22.5" customHeight="1" x14ac:dyDescent="0.55000000000000004">
      <c r="A819" s="58"/>
      <c r="B819" s="57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22.5" customHeight="1" x14ac:dyDescent="0.55000000000000004">
      <c r="A820" s="58"/>
      <c r="B820" s="57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22.5" customHeight="1" x14ac:dyDescent="0.55000000000000004">
      <c r="A821" s="58"/>
      <c r="B821" s="57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22.5" customHeight="1" x14ac:dyDescent="0.55000000000000004">
      <c r="A822" s="58"/>
      <c r="B822" s="57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22.5" customHeight="1" x14ac:dyDescent="0.55000000000000004">
      <c r="A823" s="58"/>
      <c r="B823" s="57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22.5" customHeight="1" x14ac:dyDescent="0.55000000000000004">
      <c r="A824" s="58"/>
      <c r="B824" s="57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22.5" customHeight="1" x14ac:dyDescent="0.55000000000000004">
      <c r="A825" s="58"/>
      <c r="B825" s="57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22.5" customHeight="1" x14ac:dyDescent="0.55000000000000004">
      <c r="A826" s="58"/>
      <c r="B826" s="57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22.5" customHeight="1" x14ac:dyDescent="0.55000000000000004">
      <c r="A827" s="58"/>
      <c r="B827" s="57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22.5" customHeight="1" x14ac:dyDescent="0.55000000000000004">
      <c r="A828" s="58"/>
      <c r="B828" s="57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22.5" customHeight="1" x14ac:dyDescent="0.55000000000000004">
      <c r="A829" s="58"/>
      <c r="B829" s="57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22.5" customHeight="1" x14ac:dyDescent="0.55000000000000004">
      <c r="A830" s="58"/>
      <c r="B830" s="57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22.5" customHeight="1" x14ac:dyDescent="0.55000000000000004">
      <c r="A831" s="58"/>
      <c r="B831" s="57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22.5" customHeight="1" x14ac:dyDescent="0.55000000000000004">
      <c r="A832" s="58"/>
      <c r="B832" s="57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22.5" customHeight="1" x14ac:dyDescent="0.55000000000000004">
      <c r="A833" s="58"/>
      <c r="B833" s="57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22.5" customHeight="1" x14ac:dyDescent="0.55000000000000004">
      <c r="A834" s="58"/>
      <c r="B834" s="57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22.5" customHeight="1" x14ac:dyDescent="0.55000000000000004">
      <c r="A835" s="58"/>
      <c r="B835" s="57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22.5" customHeight="1" x14ac:dyDescent="0.55000000000000004">
      <c r="A836" s="58"/>
      <c r="B836" s="57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22.5" customHeight="1" x14ac:dyDescent="0.55000000000000004">
      <c r="A837" s="58"/>
      <c r="B837" s="57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22.5" customHeight="1" x14ac:dyDescent="0.55000000000000004">
      <c r="A838" s="58"/>
      <c r="B838" s="57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22.5" customHeight="1" x14ac:dyDescent="0.55000000000000004">
      <c r="A839" s="58"/>
      <c r="B839" s="57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22.5" customHeight="1" x14ac:dyDescent="0.55000000000000004">
      <c r="A840" s="58"/>
      <c r="B840" s="57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22.5" customHeight="1" x14ac:dyDescent="0.55000000000000004">
      <c r="A841" s="58"/>
      <c r="B841" s="57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22.5" customHeight="1" x14ac:dyDescent="0.55000000000000004">
      <c r="A842" s="58"/>
      <c r="B842" s="57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22.5" customHeight="1" x14ac:dyDescent="0.55000000000000004">
      <c r="A843" s="58"/>
      <c r="B843" s="57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22.5" customHeight="1" x14ac:dyDescent="0.55000000000000004">
      <c r="A844" s="58"/>
      <c r="B844" s="57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22.5" customHeight="1" x14ac:dyDescent="0.55000000000000004">
      <c r="A845" s="58"/>
      <c r="B845" s="57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22.5" customHeight="1" x14ac:dyDescent="0.55000000000000004">
      <c r="A846" s="58"/>
      <c r="B846" s="57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22.5" customHeight="1" x14ac:dyDescent="0.55000000000000004">
      <c r="A847" s="58"/>
      <c r="B847" s="57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22.5" customHeight="1" x14ac:dyDescent="0.55000000000000004">
      <c r="A848" s="58"/>
      <c r="B848" s="57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22.5" customHeight="1" x14ac:dyDescent="0.55000000000000004">
      <c r="A849" s="58"/>
      <c r="B849" s="57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22.5" customHeight="1" x14ac:dyDescent="0.55000000000000004">
      <c r="A850" s="58"/>
      <c r="B850" s="57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22.5" customHeight="1" x14ac:dyDescent="0.55000000000000004">
      <c r="A851" s="58"/>
      <c r="B851" s="57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22.5" customHeight="1" x14ac:dyDescent="0.55000000000000004">
      <c r="A852" s="58"/>
      <c r="B852" s="57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22.5" customHeight="1" x14ac:dyDescent="0.55000000000000004">
      <c r="A853" s="58"/>
      <c r="B853" s="57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22.5" customHeight="1" x14ac:dyDescent="0.55000000000000004">
      <c r="A854" s="58"/>
      <c r="B854" s="57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22.5" customHeight="1" x14ac:dyDescent="0.55000000000000004">
      <c r="A855" s="58"/>
      <c r="B855" s="57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22.5" customHeight="1" x14ac:dyDescent="0.55000000000000004">
      <c r="A856" s="58"/>
      <c r="B856" s="57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22.5" customHeight="1" x14ac:dyDescent="0.55000000000000004">
      <c r="A857" s="58"/>
      <c r="B857" s="57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22.5" customHeight="1" x14ac:dyDescent="0.55000000000000004">
      <c r="A858" s="58"/>
      <c r="B858" s="57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22.5" customHeight="1" x14ac:dyDescent="0.55000000000000004">
      <c r="A859" s="58"/>
      <c r="B859" s="57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22.5" customHeight="1" x14ac:dyDescent="0.55000000000000004">
      <c r="A860" s="58"/>
      <c r="B860" s="57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22.5" customHeight="1" x14ac:dyDescent="0.55000000000000004">
      <c r="A861" s="58"/>
      <c r="B861" s="57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22.5" customHeight="1" x14ac:dyDescent="0.55000000000000004">
      <c r="A862" s="58"/>
      <c r="B862" s="57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22.5" customHeight="1" x14ac:dyDescent="0.55000000000000004">
      <c r="A863" s="58"/>
      <c r="B863" s="57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22.5" customHeight="1" x14ac:dyDescent="0.55000000000000004">
      <c r="A864" s="58"/>
      <c r="B864" s="57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22.5" customHeight="1" x14ac:dyDescent="0.55000000000000004">
      <c r="A865" s="58"/>
      <c r="B865" s="57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22.5" customHeight="1" x14ac:dyDescent="0.55000000000000004">
      <c r="A866" s="58"/>
      <c r="B866" s="57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22.5" customHeight="1" x14ac:dyDescent="0.55000000000000004">
      <c r="A867" s="58"/>
      <c r="B867" s="57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22.5" customHeight="1" x14ac:dyDescent="0.55000000000000004">
      <c r="A868" s="58"/>
      <c r="B868" s="57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22.5" customHeight="1" x14ac:dyDescent="0.55000000000000004">
      <c r="A869" s="58"/>
      <c r="B869" s="57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22.5" customHeight="1" x14ac:dyDescent="0.55000000000000004">
      <c r="A870" s="58"/>
      <c r="B870" s="57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22.5" customHeight="1" x14ac:dyDescent="0.55000000000000004">
      <c r="A871" s="58"/>
      <c r="B871" s="57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22.5" customHeight="1" x14ac:dyDescent="0.55000000000000004">
      <c r="A872" s="58"/>
      <c r="B872" s="57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22.5" customHeight="1" x14ac:dyDescent="0.55000000000000004">
      <c r="A873" s="58"/>
      <c r="B873" s="57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22.5" customHeight="1" x14ac:dyDescent="0.55000000000000004">
      <c r="A874" s="58"/>
      <c r="B874" s="57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22.5" customHeight="1" x14ac:dyDescent="0.55000000000000004">
      <c r="A875" s="58"/>
      <c r="B875" s="57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22.5" customHeight="1" x14ac:dyDescent="0.55000000000000004">
      <c r="A876" s="58"/>
      <c r="B876" s="57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22.5" customHeight="1" x14ac:dyDescent="0.55000000000000004">
      <c r="A877" s="58"/>
      <c r="B877" s="57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22.5" customHeight="1" x14ac:dyDescent="0.55000000000000004">
      <c r="A878" s="58"/>
      <c r="B878" s="57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22.5" customHeight="1" x14ac:dyDescent="0.55000000000000004">
      <c r="A879" s="58"/>
      <c r="B879" s="57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22.5" customHeight="1" x14ac:dyDescent="0.55000000000000004">
      <c r="A880" s="58"/>
      <c r="B880" s="57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22.5" customHeight="1" x14ac:dyDescent="0.55000000000000004">
      <c r="A881" s="58"/>
      <c r="B881" s="57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22.5" customHeight="1" x14ac:dyDescent="0.55000000000000004">
      <c r="A882" s="58"/>
      <c r="B882" s="57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22.5" customHeight="1" x14ac:dyDescent="0.55000000000000004">
      <c r="A883" s="58"/>
      <c r="B883" s="57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22.5" customHeight="1" x14ac:dyDescent="0.55000000000000004">
      <c r="A884" s="58"/>
      <c r="B884" s="57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22.5" customHeight="1" x14ac:dyDescent="0.55000000000000004">
      <c r="A885" s="58"/>
      <c r="B885" s="57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22.5" customHeight="1" x14ac:dyDescent="0.55000000000000004">
      <c r="A886" s="58"/>
      <c r="B886" s="57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22.5" customHeight="1" x14ac:dyDescent="0.55000000000000004">
      <c r="A887" s="58"/>
      <c r="B887" s="57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22.5" customHeight="1" x14ac:dyDescent="0.55000000000000004">
      <c r="A888" s="58"/>
      <c r="B888" s="57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22.5" customHeight="1" x14ac:dyDescent="0.55000000000000004">
      <c r="A889" s="58"/>
      <c r="B889" s="57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22.5" customHeight="1" x14ac:dyDescent="0.55000000000000004">
      <c r="A890" s="58"/>
      <c r="B890" s="57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22.5" customHeight="1" x14ac:dyDescent="0.55000000000000004">
      <c r="A891" s="58"/>
      <c r="B891" s="57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22.5" customHeight="1" x14ac:dyDescent="0.55000000000000004">
      <c r="A892" s="58"/>
      <c r="B892" s="57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22.5" customHeight="1" x14ac:dyDescent="0.55000000000000004">
      <c r="A893" s="58"/>
      <c r="B893" s="57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22.5" customHeight="1" x14ac:dyDescent="0.55000000000000004">
      <c r="A894" s="58"/>
      <c r="B894" s="57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22.5" customHeight="1" x14ac:dyDescent="0.55000000000000004">
      <c r="A895" s="58"/>
      <c r="B895" s="57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22.5" customHeight="1" x14ac:dyDescent="0.55000000000000004">
      <c r="A896" s="58"/>
      <c r="B896" s="57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22.5" customHeight="1" x14ac:dyDescent="0.55000000000000004">
      <c r="A897" s="58"/>
      <c r="B897" s="57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22.5" customHeight="1" x14ac:dyDescent="0.55000000000000004">
      <c r="A898" s="58"/>
      <c r="B898" s="57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22.5" customHeight="1" x14ac:dyDescent="0.55000000000000004">
      <c r="A899" s="58"/>
      <c r="B899" s="57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22.5" customHeight="1" x14ac:dyDescent="0.55000000000000004">
      <c r="A900" s="58"/>
      <c r="B900" s="57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22.5" customHeight="1" x14ac:dyDescent="0.55000000000000004">
      <c r="A901" s="58"/>
      <c r="B901" s="57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22.5" customHeight="1" x14ac:dyDescent="0.55000000000000004">
      <c r="A902" s="58"/>
      <c r="B902" s="57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22.5" customHeight="1" x14ac:dyDescent="0.55000000000000004">
      <c r="A903" s="58"/>
      <c r="B903" s="57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22.5" customHeight="1" x14ac:dyDescent="0.55000000000000004">
      <c r="A904" s="58"/>
      <c r="B904" s="57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22.5" customHeight="1" x14ac:dyDescent="0.55000000000000004">
      <c r="A905" s="58"/>
      <c r="B905" s="57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22.5" customHeight="1" x14ac:dyDescent="0.55000000000000004">
      <c r="A906" s="58"/>
      <c r="B906" s="57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22.5" customHeight="1" x14ac:dyDescent="0.55000000000000004">
      <c r="A907" s="58"/>
      <c r="B907" s="57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22.5" customHeight="1" x14ac:dyDescent="0.55000000000000004">
      <c r="A908" s="58"/>
      <c r="B908" s="57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22.5" customHeight="1" x14ac:dyDescent="0.55000000000000004">
      <c r="A909" s="58"/>
      <c r="B909" s="57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22.5" customHeight="1" x14ac:dyDescent="0.55000000000000004">
      <c r="A910" s="58"/>
      <c r="B910" s="57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22.5" customHeight="1" x14ac:dyDescent="0.55000000000000004">
      <c r="A911" s="58"/>
      <c r="B911" s="57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22.5" customHeight="1" x14ac:dyDescent="0.55000000000000004">
      <c r="A912" s="58"/>
      <c r="B912" s="57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22.5" customHeight="1" x14ac:dyDescent="0.55000000000000004">
      <c r="A913" s="58"/>
      <c r="B913" s="57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22.5" customHeight="1" x14ac:dyDescent="0.55000000000000004">
      <c r="A914" s="58"/>
      <c r="B914" s="57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22.5" customHeight="1" x14ac:dyDescent="0.55000000000000004">
      <c r="A915" s="58"/>
      <c r="B915" s="57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22.5" customHeight="1" x14ac:dyDescent="0.55000000000000004">
      <c r="A916" s="58"/>
      <c r="B916" s="57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22.5" customHeight="1" x14ac:dyDescent="0.55000000000000004">
      <c r="A917" s="58"/>
      <c r="B917" s="57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22.5" customHeight="1" x14ac:dyDescent="0.55000000000000004">
      <c r="A918" s="58"/>
      <c r="B918" s="57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22.5" customHeight="1" x14ac:dyDescent="0.55000000000000004">
      <c r="A919" s="58"/>
      <c r="B919" s="57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22.5" customHeight="1" x14ac:dyDescent="0.55000000000000004">
      <c r="A920" s="58"/>
      <c r="B920" s="57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22.5" customHeight="1" x14ac:dyDescent="0.55000000000000004">
      <c r="A921" s="58"/>
      <c r="B921" s="57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22.5" customHeight="1" x14ac:dyDescent="0.55000000000000004">
      <c r="A922" s="58"/>
      <c r="B922" s="57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22.5" customHeight="1" x14ac:dyDescent="0.55000000000000004">
      <c r="A923" s="58"/>
      <c r="B923" s="57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22.5" customHeight="1" x14ac:dyDescent="0.55000000000000004">
      <c r="A924" s="58"/>
      <c r="B924" s="57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22.5" customHeight="1" x14ac:dyDescent="0.55000000000000004">
      <c r="A925" s="58"/>
      <c r="B925" s="57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22.5" customHeight="1" x14ac:dyDescent="0.55000000000000004">
      <c r="A926" s="58"/>
      <c r="B926" s="57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22.5" customHeight="1" x14ac:dyDescent="0.55000000000000004">
      <c r="A927" s="58"/>
      <c r="B927" s="57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22.5" customHeight="1" x14ac:dyDescent="0.55000000000000004">
      <c r="A928" s="58"/>
      <c r="B928" s="57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22.5" customHeight="1" x14ac:dyDescent="0.55000000000000004">
      <c r="A929" s="58"/>
      <c r="B929" s="57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22.5" customHeight="1" x14ac:dyDescent="0.55000000000000004">
      <c r="A930" s="58"/>
      <c r="B930" s="57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22.5" customHeight="1" x14ac:dyDescent="0.55000000000000004">
      <c r="A931" s="58"/>
      <c r="B931" s="57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22.5" customHeight="1" x14ac:dyDescent="0.55000000000000004">
      <c r="A932" s="58"/>
      <c r="B932" s="57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22.5" customHeight="1" x14ac:dyDescent="0.55000000000000004">
      <c r="A933" s="58"/>
      <c r="B933" s="57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22.5" customHeight="1" x14ac:dyDescent="0.55000000000000004">
      <c r="A934" s="58"/>
      <c r="B934" s="57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22.5" customHeight="1" x14ac:dyDescent="0.55000000000000004">
      <c r="A935" s="58"/>
      <c r="B935" s="57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22.5" customHeight="1" x14ac:dyDescent="0.55000000000000004">
      <c r="A936" s="58"/>
      <c r="B936" s="57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22.5" customHeight="1" x14ac:dyDescent="0.55000000000000004">
      <c r="A937" s="58"/>
      <c r="B937" s="57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22.5" customHeight="1" x14ac:dyDescent="0.55000000000000004">
      <c r="A938" s="58"/>
      <c r="B938" s="57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22.5" customHeight="1" x14ac:dyDescent="0.55000000000000004">
      <c r="A939" s="58"/>
      <c r="B939" s="57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22.5" customHeight="1" x14ac:dyDescent="0.55000000000000004">
      <c r="A940" s="58"/>
      <c r="B940" s="57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22.5" customHeight="1" x14ac:dyDescent="0.55000000000000004">
      <c r="A941" s="58"/>
      <c r="B941" s="57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22.5" customHeight="1" x14ac:dyDescent="0.55000000000000004">
      <c r="A942" s="58"/>
      <c r="B942" s="57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22.5" customHeight="1" x14ac:dyDescent="0.55000000000000004">
      <c r="A943" s="58"/>
      <c r="B943" s="57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22.5" customHeight="1" x14ac:dyDescent="0.55000000000000004">
      <c r="A944" s="58"/>
      <c r="B944" s="57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22.5" customHeight="1" x14ac:dyDescent="0.55000000000000004">
      <c r="A945" s="58"/>
      <c r="B945" s="57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22.5" customHeight="1" x14ac:dyDescent="0.55000000000000004">
      <c r="A946" s="58"/>
      <c r="B946" s="57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22.5" customHeight="1" x14ac:dyDescent="0.55000000000000004">
      <c r="A947" s="58"/>
      <c r="B947" s="57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22.5" customHeight="1" x14ac:dyDescent="0.55000000000000004">
      <c r="A948" s="58"/>
      <c r="B948" s="57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22.5" customHeight="1" x14ac:dyDescent="0.55000000000000004">
      <c r="A949" s="58"/>
      <c r="B949" s="57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22.5" customHeight="1" x14ac:dyDescent="0.55000000000000004">
      <c r="A950" s="58"/>
      <c r="B950" s="57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22.5" customHeight="1" x14ac:dyDescent="0.55000000000000004">
      <c r="A951" s="58"/>
      <c r="B951" s="57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22.5" customHeight="1" x14ac:dyDescent="0.55000000000000004">
      <c r="A952" s="58"/>
      <c r="B952" s="57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22.5" customHeight="1" x14ac:dyDescent="0.55000000000000004">
      <c r="A953" s="58"/>
      <c r="B953" s="57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22.5" customHeight="1" x14ac:dyDescent="0.55000000000000004">
      <c r="A954" s="58"/>
      <c r="B954" s="57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22.5" customHeight="1" x14ac:dyDescent="0.55000000000000004">
      <c r="A955" s="58"/>
      <c r="B955" s="57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22.5" customHeight="1" x14ac:dyDescent="0.55000000000000004">
      <c r="A956" s="58"/>
      <c r="B956" s="57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22.5" customHeight="1" x14ac:dyDescent="0.55000000000000004">
      <c r="A957" s="58"/>
      <c r="B957" s="57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22.5" customHeight="1" x14ac:dyDescent="0.55000000000000004">
      <c r="A958" s="58"/>
      <c r="B958" s="57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22.5" customHeight="1" x14ac:dyDescent="0.55000000000000004">
      <c r="A959" s="58"/>
      <c r="B959" s="57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22.5" customHeight="1" x14ac:dyDescent="0.55000000000000004">
      <c r="A960" s="58"/>
      <c r="B960" s="57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22.5" customHeight="1" x14ac:dyDescent="0.55000000000000004">
      <c r="A961" s="58"/>
      <c r="B961" s="57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22.5" customHeight="1" x14ac:dyDescent="0.55000000000000004">
      <c r="A962" s="58"/>
      <c r="B962" s="57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22.5" customHeight="1" x14ac:dyDescent="0.55000000000000004">
      <c r="A963" s="58"/>
      <c r="B963" s="57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22.5" customHeight="1" x14ac:dyDescent="0.55000000000000004">
      <c r="A964" s="58"/>
      <c r="B964" s="57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22.5" customHeight="1" x14ac:dyDescent="0.55000000000000004">
      <c r="A965" s="58"/>
      <c r="B965" s="57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22.5" customHeight="1" x14ac:dyDescent="0.55000000000000004">
      <c r="A966" s="58"/>
      <c r="B966" s="57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22.5" customHeight="1" x14ac:dyDescent="0.55000000000000004">
      <c r="A967" s="58"/>
      <c r="B967" s="57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22.5" customHeight="1" x14ac:dyDescent="0.55000000000000004">
      <c r="A968" s="58"/>
      <c r="B968" s="57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22.5" customHeight="1" x14ac:dyDescent="0.55000000000000004">
      <c r="A969" s="58"/>
      <c r="B969" s="57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22.5" customHeight="1" x14ac:dyDescent="0.55000000000000004">
      <c r="A970" s="58"/>
      <c r="B970" s="57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22.5" customHeight="1" x14ac:dyDescent="0.55000000000000004">
      <c r="A971" s="58"/>
      <c r="B971" s="57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22.5" customHeight="1" x14ac:dyDescent="0.55000000000000004">
      <c r="A972" s="58"/>
      <c r="B972" s="57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22.5" customHeight="1" x14ac:dyDescent="0.55000000000000004">
      <c r="A973" s="58"/>
      <c r="B973" s="57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</sheetData>
  <mergeCells count="6">
    <mergeCell ref="A6:C6"/>
    <mergeCell ref="A1:C1"/>
    <mergeCell ref="A2:C2"/>
    <mergeCell ref="A3:C3"/>
    <mergeCell ref="A4:C4"/>
    <mergeCell ref="A5:C5"/>
  </mergeCells>
  <pageMargins left="0.70866141732283505" right="0.70866141732283505" top="0.74803149606299202" bottom="0.74803149606299202" header="0" footer="0"/>
  <pageSetup fitToHeight="0" orientation="portrait" r:id="rId1"/>
  <headerFooter>
    <oddFooter>&amp;CPage &amp;P 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2"/>
  <sheetViews>
    <sheetView tabSelected="1" workbookViewId="0">
      <selection activeCell="G5" sqref="G5"/>
    </sheetView>
  </sheetViews>
  <sheetFormatPr defaultColWidth="14.453125" defaultRowHeight="15" customHeight="1" x14ac:dyDescent="0.35"/>
  <cols>
    <col min="1" max="1" width="11.6328125" style="83" customWidth="1"/>
    <col min="2" max="2" width="64.453125" style="37" customWidth="1"/>
    <col min="3" max="3" width="7.36328125" style="45" customWidth="1"/>
    <col min="4" max="4" width="10.453125" style="45" customWidth="1"/>
    <col min="5" max="5" width="12.36328125" style="45" customWidth="1"/>
    <col min="6" max="6" width="15" style="45" customWidth="1"/>
    <col min="7" max="7" width="11.36328125" style="37" customWidth="1"/>
    <col min="8" max="9" width="9.1796875" style="37" customWidth="1"/>
    <col min="10" max="10" width="11.6328125" style="37" customWidth="1"/>
    <col min="11" max="11" width="11.36328125" style="37" customWidth="1"/>
    <col min="12" max="24" width="9.1796875" style="37" customWidth="1"/>
    <col min="25" max="16384" width="14.453125" style="37"/>
  </cols>
  <sheetData>
    <row r="1" spans="1:24" ht="21" customHeight="1" x14ac:dyDescent="0.45">
      <c r="A1" s="132" t="s">
        <v>64</v>
      </c>
      <c r="B1" s="133"/>
      <c r="C1" s="133"/>
      <c r="D1" s="133"/>
      <c r="E1" s="133"/>
      <c r="F1" s="133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21" customHeight="1" thickBot="1" x14ac:dyDescent="0.5">
      <c r="A2" s="140" t="s">
        <v>67</v>
      </c>
      <c r="B2" s="140"/>
      <c r="C2" s="140"/>
      <c r="D2" s="140"/>
      <c r="E2" s="140"/>
      <c r="F2" s="14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24.75" customHeight="1" thickBot="1" x14ac:dyDescent="0.4">
      <c r="A3" s="62" t="s">
        <v>8</v>
      </c>
      <c r="B3" s="63" t="s">
        <v>9</v>
      </c>
      <c r="C3" s="63" t="s">
        <v>10</v>
      </c>
      <c r="D3" s="64" t="s">
        <v>11</v>
      </c>
      <c r="E3" s="64" t="s">
        <v>12</v>
      </c>
      <c r="F3" s="65" t="s">
        <v>11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26" customHeight="1" thickBot="1" x14ac:dyDescent="0.4">
      <c r="A4" s="50" t="s">
        <v>13</v>
      </c>
      <c r="B4" s="51" t="s">
        <v>50</v>
      </c>
      <c r="C4" s="52"/>
      <c r="D4" s="53"/>
      <c r="E4" s="53"/>
      <c r="F4" s="54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24" ht="14.5" x14ac:dyDescent="0.35">
      <c r="A5" s="47" t="s">
        <v>14</v>
      </c>
      <c r="B5" s="48" t="s">
        <v>52</v>
      </c>
      <c r="C5" s="66"/>
      <c r="D5" s="67"/>
      <c r="E5" s="68"/>
      <c r="F5" s="6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4" ht="72.5" x14ac:dyDescent="0.35">
      <c r="A6" s="74" t="s">
        <v>15</v>
      </c>
      <c r="B6" s="75" t="s">
        <v>56</v>
      </c>
      <c r="C6" s="76"/>
      <c r="D6" s="77"/>
      <c r="E6" s="78"/>
      <c r="F6" s="79"/>
      <c r="G6" s="55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4" ht="15" customHeight="1" x14ac:dyDescent="0.35">
      <c r="A7" s="74"/>
      <c r="B7" s="49" t="s">
        <v>59</v>
      </c>
      <c r="C7" s="76"/>
      <c r="D7" s="77"/>
      <c r="E7" s="78"/>
      <c r="F7" s="79"/>
      <c r="G7" s="55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24" ht="15" customHeight="1" x14ac:dyDescent="0.35">
      <c r="A8" s="74"/>
      <c r="B8" s="49" t="s">
        <v>58</v>
      </c>
      <c r="C8" s="76"/>
      <c r="D8" s="77"/>
      <c r="E8" s="78"/>
      <c r="F8" s="79"/>
      <c r="G8" s="55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24" ht="15" customHeight="1" x14ac:dyDescent="0.35">
      <c r="A9" s="74"/>
      <c r="B9" s="49" t="s">
        <v>60</v>
      </c>
      <c r="C9" s="76"/>
      <c r="D9" s="77"/>
      <c r="E9" s="78"/>
      <c r="F9" s="79"/>
      <c r="G9" s="55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24" ht="15" customHeight="1" x14ac:dyDescent="0.35">
      <c r="A10" s="74"/>
      <c r="B10" s="49" t="s">
        <v>54</v>
      </c>
      <c r="C10" s="76"/>
      <c r="D10" s="77"/>
      <c r="E10" s="78"/>
      <c r="F10" s="79"/>
      <c r="G10" s="55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24" ht="15" customHeight="1" x14ac:dyDescent="0.35">
      <c r="A11" s="74"/>
      <c r="B11" s="49" t="s">
        <v>55</v>
      </c>
      <c r="C11" s="76"/>
      <c r="D11" s="77"/>
      <c r="E11" s="78"/>
      <c r="F11" s="79"/>
      <c r="G11" s="55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24" ht="15" customHeight="1" x14ac:dyDescent="0.35">
      <c r="A12" s="74"/>
      <c r="B12" s="49"/>
      <c r="C12" s="76" t="s">
        <v>57</v>
      </c>
      <c r="D12" s="77">
        <v>1</v>
      </c>
      <c r="E12" s="78"/>
      <c r="F12" s="79">
        <f t="shared" ref="F12:F15" si="0">E12*D12</f>
        <v>0</v>
      </c>
      <c r="G12" s="55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24" ht="35" customHeight="1" x14ac:dyDescent="0.35">
      <c r="A13" s="74" t="s">
        <v>16</v>
      </c>
      <c r="B13" s="75" t="s">
        <v>53</v>
      </c>
      <c r="C13" s="76" t="s">
        <v>48</v>
      </c>
      <c r="D13" s="77">
        <v>1</v>
      </c>
      <c r="E13" s="78"/>
      <c r="F13" s="79">
        <f t="shared" si="0"/>
        <v>0</v>
      </c>
      <c r="G13" s="55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24" ht="14.5" x14ac:dyDescent="0.35">
      <c r="A14" s="47" t="s">
        <v>17</v>
      </c>
      <c r="B14" s="48" t="s">
        <v>51</v>
      </c>
      <c r="C14" s="66"/>
      <c r="D14" s="67"/>
      <c r="E14" s="68"/>
      <c r="F14" s="6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24" ht="44" customHeight="1" thickBot="1" x14ac:dyDescent="0.4">
      <c r="A15" s="80" t="s">
        <v>18</v>
      </c>
      <c r="B15" s="49" t="s">
        <v>62</v>
      </c>
      <c r="C15" s="73" t="s">
        <v>48</v>
      </c>
      <c r="D15" s="70">
        <v>1</v>
      </c>
      <c r="E15" s="71"/>
      <c r="F15" s="72">
        <f t="shared" si="0"/>
        <v>0</v>
      </c>
      <c r="G15" s="55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24" ht="26" customHeight="1" thickBot="1" x14ac:dyDescent="0.4">
      <c r="A16" s="44" t="s">
        <v>13</v>
      </c>
      <c r="B16" s="134" t="s">
        <v>49</v>
      </c>
      <c r="C16" s="135"/>
      <c r="D16" s="135"/>
      <c r="E16" s="136"/>
      <c r="F16" s="43">
        <f>SUM(F5:F15)</f>
        <v>0</v>
      </c>
      <c r="G16" s="42"/>
      <c r="H16" s="38"/>
      <c r="I16" s="38"/>
      <c r="J16" s="38"/>
      <c r="K16" s="38"/>
      <c r="L16" s="38"/>
      <c r="M16" s="38"/>
      <c r="N16" s="38"/>
      <c r="O16" s="38"/>
      <c r="P16" s="38"/>
    </row>
    <row r="17" spans="1:24" ht="15.75" customHeight="1" x14ac:dyDescent="0.35">
      <c r="A17" s="81"/>
      <c r="B17" s="38"/>
      <c r="C17" s="82"/>
      <c r="D17" s="40"/>
      <c r="E17" s="40"/>
      <c r="F17" s="40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ht="15.75" customHeight="1" x14ac:dyDescent="0.35">
      <c r="A18" s="81"/>
      <c r="B18" s="38"/>
      <c r="C18" s="82"/>
      <c r="D18" s="40"/>
      <c r="E18" s="40"/>
      <c r="F18" s="40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5.75" customHeight="1" x14ac:dyDescent="0.35">
      <c r="A19" s="81"/>
      <c r="B19" s="38"/>
      <c r="C19" s="82"/>
      <c r="D19" s="40"/>
      <c r="E19" s="40"/>
      <c r="F19" s="4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15.75" customHeight="1" x14ac:dyDescent="0.35">
      <c r="A20" s="81"/>
      <c r="B20" s="38"/>
      <c r="C20" s="82"/>
      <c r="D20" s="40"/>
      <c r="E20" s="40"/>
      <c r="F20" s="4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ht="15.75" customHeight="1" x14ac:dyDescent="0.35">
      <c r="A21" s="81"/>
      <c r="B21" s="38"/>
      <c r="C21" s="82"/>
      <c r="D21" s="40"/>
      <c r="E21" s="40"/>
      <c r="F21" s="40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spans="1:24" ht="15.75" customHeight="1" x14ac:dyDescent="0.35">
      <c r="A22" s="81"/>
      <c r="B22" s="38"/>
      <c r="C22" s="82"/>
      <c r="D22" s="40"/>
      <c r="E22" s="40"/>
      <c r="F22" s="4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15.75" customHeight="1" x14ac:dyDescent="0.35">
      <c r="A23" s="81"/>
      <c r="B23" s="38"/>
      <c r="C23" s="82"/>
      <c r="D23" s="40"/>
      <c r="E23" s="40"/>
      <c r="F23" s="40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ht="15.75" customHeight="1" x14ac:dyDescent="0.35">
      <c r="A24" s="81"/>
      <c r="B24" s="38"/>
      <c r="C24" s="82"/>
      <c r="D24" s="40"/>
      <c r="E24" s="40"/>
      <c r="F24" s="40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5.75" customHeight="1" x14ac:dyDescent="0.35">
      <c r="A25" s="81"/>
      <c r="B25" s="38"/>
      <c r="C25" s="82"/>
      <c r="D25" s="40"/>
      <c r="E25" s="40"/>
      <c r="F25" s="40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ht="15.75" customHeight="1" x14ac:dyDescent="0.35">
      <c r="A26" s="81"/>
      <c r="B26" s="38"/>
      <c r="C26" s="82"/>
      <c r="D26" s="40"/>
      <c r="E26" s="40"/>
      <c r="F26" s="40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4" ht="15.75" customHeight="1" x14ac:dyDescent="0.35">
      <c r="A27" s="81"/>
      <c r="B27" s="38"/>
      <c r="C27" s="82"/>
      <c r="D27" s="40"/>
      <c r="E27" s="40"/>
      <c r="F27" s="40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4" ht="15.75" customHeight="1" x14ac:dyDescent="0.35">
      <c r="A28" s="81"/>
      <c r="B28" s="38"/>
      <c r="C28" s="82"/>
      <c r="D28" s="40"/>
      <c r="E28" s="40"/>
      <c r="F28" s="40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4" ht="15.75" customHeight="1" x14ac:dyDescent="0.35">
      <c r="A29" s="81"/>
      <c r="B29" s="38"/>
      <c r="C29" s="82"/>
      <c r="D29" s="40"/>
      <c r="E29" s="40"/>
      <c r="F29" s="40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ht="15.75" customHeight="1" x14ac:dyDescent="0.35">
      <c r="A30" s="81"/>
      <c r="B30" s="38"/>
      <c r="C30" s="82"/>
      <c r="D30" s="40"/>
      <c r="E30" s="40"/>
      <c r="F30" s="40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4" ht="15.75" customHeight="1" x14ac:dyDescent="0.35">
      <c r="A31" s="81"/>
      <c r="B31" s="38"/>
      <c r="C31" s="82"/>
      <c r="D31" s="40"/>
      <c r="E31" s="40"/>
      <c r="F31" s="40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5.75" customHeight="1" x14ac:dyDescent="0.35">
      <c r="A32" s="81"/>
      <c r="B32" s="38"/>
      <c r="C32" s="82"/>
      <c r="D32" s="40"/>
      <c r="E32" s="40"/>
      <c r="F32" s="4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4" ht="15.75" customHeight="1" x14ac:dyDescent="0.35">
      <c r="A33" s="81"/>
      <c r="B33" s="38"/>
      <c r="C33" s="82"/>
      <c r="D33" s="40"/>
      <c r="E33" s="40"/>
      <c r="F33" s="40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4" ht="15.75" customHeight="1" x14ac:dyDescent="0.35">
      <c r="A34" s="81"/>
      <c r="B34" s="38"/>
      <c r="C34" s="82"/>
      <c r="D34" s="40"/>
      <c r="E34" s="40"/>
      <c r="F34" s="4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15.75" customHeight="1" x14ac:dyDescent="0.35">
      <c r="A35" s="81"/>
      <c r="B35" s="38"/>
      <c r="C35" s="82"/>
      <c r="D35" s="40"/>
      <c r="E35" s="40"/>
      <c r="F35" s="4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ht="15.75" customHeight="1" x14ac:dyDescent="0.35">
      <c r="A36" s="81"/>
      <c r="B36" s="38"/>
      <c r="C36" s="82"/>
      <c r="D36" s="40"/>
      <c r="E36" s="40"/>
      <c r="F36" s="40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ht="15.75" customHeight="1" x14ac:dyDescent="0.35">
      <c r="A37" s="81"/>
      <c r="B37" s="38"/>
      <c r="C37" s="82"/>
      <c r="D37" s="40"/>
      <c r="E37" s="40"/>
      <c r="F37" s="40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ht="15.75" customHeight="1" x14ac:dyDescent="0.35">
      <c r="A38" s="81"/>
      <c r="B38" s="38"/>
      <c r="C38" s="82"/>
      <c r="D38" s="40"/>
      <c r="E38" s="40"/>
      <c r="F38" s="4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39" spans="1:24" ht="15.75" customHeight="1" x14ac:dyDescent="0.35">
      <c r="A39" s="81"/>
      <c r="B39" s="38"/>
      <c r="C39" s="82"/>
      <c r="D39" s="40"/>
      <c r="E39" s="40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15.75" customHeight="1" x14ac:dyDescent="0.35">
      <c r="A40" s="81"/>
      <c r="B40" s="38"/>
      <c r="C40" s="82"/>
      <c r="D40" s="40"/>
      <c r="E40" s="40"/>
      <c r="F40" s="4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 ht="15.75" customHeight="1" x14ac:dyDescent="0.35">
      <c r="A41" s="81"/>
      <c r="B41" s="38"/>
      <c r="C41" s="82"/>
      <c r="D41" s="40"/>
      <c r="E41" s="40"/>
      <c r="F41" s="4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spans="1:24" ht="15.75" customHeight="1" x14ac:dyDescent="0.35">
      <c r="A42" s="81"/>
      <c r="B42" s="38"/>
      <c r="C42" s="82"/>
      <c r="D42" s="40"/>
      <c r="E42" s="40"/>
      <c r="F42" s="4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4" ht="15.75" customHeight="1" x14ac:dyDescent="0.35">
      <c r="A43" s="81"/>
      <c r="B43" s="38"/>
      <c r="C43" s="82"/>
      <c r="D43" s="40"/>
      <c r="E43" s="40"/>
      <c r="F43" s="4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 ht="15.75" customHeight="1" x14ac:dyDescent="0.35">
      <c r="A44" s="81"/>
      <c r="B44" s="38"/>
      <c r="C44" s="82"/>
      <c r="D44" s="40"/>
      <c r="E44" s="40"/>
      <c r="F44" s="4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1:24" ht="15.75" customHeight="1" x14ac:dyDescent="0.35">
      <c r="A45" s="81"/>
      <c r="B45" s="38"/>
      <c r="C45" s="82"/>
      <c r="D45" s="40"/>
      <c r="E45" s="40"/>
      <c r="F45" s="4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 ht="15.75" customHeight="1" x14ac:dyDescent="0.35">
      <c r="A46" s="81"/>
      <c r="B46" s="38"/>
      <c r="C46" s="82"/>
      <c r="D46" s="40"/>
      <c r="E46" s="40"/>
      <c r="F46" s="4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15.75" customHeight="1" x14ac:dyDescent="0.35">
      <c r="A47" s="81"/>
      <c r="B47" s="38"/>
      <c r="C47" s="82"/>
      <c r="D47" s="40"/>
      <c r="E47" s="40"/>
      <c r="F47" s="4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 ht="15.75" customHeight="1" x14ac:dyDescent="0.35">
      <c r="A48" s="81"/>
      <c r="B48" s="38"/>
      <c r="C48" s="82"/>
      <c r="D48" s="40"/>
      <c r="E48" s="40"/>
      <c r="F48" s="4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1:24" ht="15.75" customHeight="1" x14ac:dyDescent="0.35">
      <c r="A49" s="81"/>
      <c r="B49" s="38"/>
      <c r="C49" s="82"/>
      <c r="D49" s="40"/>
      <c r="E49" s="40"/>
      <c r="F49" s="4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ht="15.75" customHeight="1" x14ac:dyDescent="0.35">
      <c r="A50" s="81"/>
      <c r="B50" s="38"/>
      <c r="C50" s="82"/>
      <c r="D50" s="40"/>
      <c r="E50" s="40"/>
      <c r="F50" s="4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15.75" customHeight="1" x14ac:dyDescent="0.35">
      <c r="A51" s="81"/>
      <c r="B51" s="38"/>
      <c r="C51" s="82"/>
      <c r="D51" s="40"/>
      <c r="E51" s="40"/>
      <c r="F51" s="4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5.75" customHeight="1" x14ac:dyDescent="0.35">
      <c r="A52" s="81"/>
      <c r="B52" s="38"/>
      <c r="C52" s="82"/>
      <c r="D52" s="40"/>
      <c r="E52" s="40"/>
      <c r="F52" s="4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5.75" customHeight="1" x14ac:dyDescent="0.35">
      <c r="A53" s="81"/>
      <c r="B53" s="38"/>
      <c r="C53" s="82"/>
      <c r="D53" s="40"/>
      <c r="E53" s="40"/>
      <c r="F53" s="4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5.75" customHeight="1" x14ac:dyDescent="0.35">
      <c r="A54" s="81"/>
      <c r="B54" s="38"/>
      <c r="C54" s="82"/>
      <c r="D54" s="40"/>
      <c r="E54" s="40"/>
      <c r="F54" s="4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ht="15.75" customHeight="1" x14ac:dyDescent="0.35">
      <c r="A55" s="81"/>
      <c r="B55" s="38"/>
      <c r="C55" s="82"/>
      <c r="D55" s="40"/>
      <c r="E55" s="40"/>
      <c r="F55" s="40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 ht="15.75" customHeight="1" x14ac:dyDescent="0.35">
      <c r="A56" s="81"/>
      <c r="B56" s="38"/>
      <c r="C56" s="82"/>
      <c r="D56" s="40"/>
      <c r="E56" s="40"/>
      <c r="F56" s="40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 ht="15.75" customHeight="1" x14ac:dyDescent="0.35">
      <c r="A57" s="81"/>
      <c r="B57" s="38"/>
      <c r="C57" s="82"/>
      <c r="D57" s="40"/>
      <c r="E57" s="40"/>
      <c r="F57" s="40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 ht="15.75" customHeight="1" x14ac:dyDescent="0.35">
      <c r="A58" s="81"/>
      <c r="B58" s="38"/>
      <c r="C58" s="82"/>
      <c r="D58" s="40"/>
      <c r="E58" s="40"/>
      <c r="F58" s="4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 ht="15.75" customHeight="1" x14ac:dyDescent="0.35">
      <c r="A59" s="81"/>
      <c r="B59" s="38"/>
      <c r="C59" s="82"/>
      <c r="D59" s="40"/>
      <c r="E59" s="40"/>
      <c r="F59" s="40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 ht="15.75" customHeight="1" x14ac:dyDescent="0.35">
      <c r="A60" s="81"/>
      <c r="B60" s="38"/>
      <c r="C60" s="82"/>
      <c r="D60" s="40"/>
      <c r="E60" s="40"/>
      <c r="F60" s="40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24" ht="15.75" customHeight="1" x14ac:dyDescent="0.35">
      <c r="A61" s="81"/>
      <c r="B61" s="38"/>
      <c r="C61" s="82"/>
      <c r="D61" s="40"/>
      <c r="E61" s="40"/>
      <c r="F61" s="40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1:24" ht="15.75" customHeight="1" x14ac:dyDescent="0.35">
      <c r="A62" s="81"/>
      <c r="B62" s="38"/>
      <c r="C62" s="82"/>
      <c r="D62" s="40"/>
      <c r="E62" s="40"/>
      <c r="F62" s="40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 ht="15.75" customHeight="1" x14ac:dyDescent="0.35">
      <c r="A63" s="81"/>
      <c r="B63" s="38"/>
      <c r="C63" s="82"/>
      <c r="D63" s="40"/>
      <c r="E63" s="40"/>
      <c r="F63" s="40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 ht="15.75" customHeight="1" x14ac:dyDescent="0.35">
      <c r="A64" s="81"/>
      <c r="B64" s="38"/>
      <c r="C64" s="82"/>
      <c r="D64" s="40"/>
      <c r="E64" s="40"/>
      <c r="F64" s="40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spans="1:24" ht="15.75" customHeight="1" x14ac:dyDescent="0.35">
      <c r="A65" s="81"/>
      <c r="B65" s="38"/>
      <c r="C65" s="82"/>
      <c r="D65" s="40"/>
      <c r="E65" s="40"/>
      <c r="F65" s="40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ht="15.75" customHeight="1" x14ac:dyDescent="0.35">
      <c r="A66" s="81"/>
      <c r="B66" s="38"/>
      <c r="C66" s="82"/>
      <c r="D66" s="40"/>
      <c r="E66" s="40"/>
      <c r="F66" s="40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1:24" ht="15.75" customHeight="1" x14ac:dyDescent="0.35">
      <c r="A67" s="81"/>
      <c r="B67" s="38"/>
      <c r="C67" s="82"/>
      <c r="D67" s="40"/>
      <c r="E67" s="40"/>
      <c r="F67" s="40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1:24" ht="15.75" customHeight="1" x14ac:dyDescent="0.35">
      <c r="A68" s="81"/>
      <c r="B68" s="38"/>
      <c r="C68" s="82"/>
      <c r="D68" s="40"/>
      <c r="E68" s="40"/>
      <c r="F68" s="40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1:24" ht="15.75" customHeight="1" x14ac:dyDescent="0.35">
      <c r="A69" s="81"/>
      <c r="B69" s="38"/>
      <c r="C69" s="82"/>
      <c r="D69" s="40"/>
      <c r="E69" s="40"/>
      <c r="F69" s="40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spans="1:24" ht="15.75" customHeight="1" x14ac:dyDescent="0.35">
      <c r="A70" s="81"/>
      <c r="B70" s="38"/>
      <c r="C70" s="82"/>
      <c r="D70" s="40"/>
      <c r="E70" s="40"/>
      <c r="F70" s="40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spans="1:24" ht="15.75" customHeight="1" x14ac:dyDescent="0.35">
      <c r="A71" s="81"/>
      <c r="B71" s="38"/>
      <c r="C71" s="82"/>
      <c r="D71" s="40"/>
      <c r="E71" s="40"/>
      <c r="F71" s="40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spans="1:24" ht="15.75" customHeight="1" x14ac:dyDescent="0.35">
      <c r="A72" s="81"/>
      <c r="B72" s="38"/>
      <c r="C72" s="82"/>
      <c r="D72" s="40"/>
      <c r="E72" s="40"/>
      <c r="F72" s="40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spans="1:24" ht="15.75" customHeight="1" x14ac:dyDescent="0.35">
      <c r="A73" s="81"/>
      <c r="B73" s="38"/>
      <c r="C73" s="82"/>
      <c r="D73" s="40"/>
      <c r="E73" s="40"/>
      <c r="F73" s="40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spans="1:24" ht="15.75" customHeight="1" x14ac:dyDescent="0.35">
      <c r="A74" s="81"/>
      <c r="B74" s="38"/>
      <c r="C74" s="82"/>
      <c r="D74" s="40"/>
      <c r="E74" s="40"/>
      <c r="F74" s="40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spans="1:24" ht="15.75" customHeight="1" x14ac:dyDescent="0.35">
      <c r="A75" s="81"/>
      <c r="B75" s="38"/>
      <c r="C75" s="82"/>
      <c r="D75" s="40"/>
      <c r="E75" s="40"/>
      <c r="F75" s="40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spans="1:24" ht="15.75" customHeight="1" x14ac:dyDescent="0.35">
      <c r="A76" s="81"/>
      <c r="B76" s="38"/>
      <c r="C76" s="82"/>
      <c r="D76" s="40"/>
      <c r="E76" s="40"/>
      <c r="F76" s="40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spans="1:24" ht="15.75" customHeight="1" x14ac:dyDescent="0.35">
      <c r="A77" s="81"/>
      <c r="B77" s="38"/>
      <c r="C77" s="82"/>
      <c r="D77" s="40"/>
      <c r="E77" s="40"/>
      <c r="F77" s="40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1:24" ht="15.75" customHeight="1" x14ac:dyDescent="0.35">
      <c r="A78" s="81"/>
      <c r="B78" s="38"/>
      <c r="C78" s="82"/>
      <c r="D78" s="40"/>
      <c r="E78" s="40"/>
      <c r="F78" s="4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spans="1:24" ht="15.75" customHeight="1" x14ac:dyDescent="0.35">
      <c r="A79" s="81"/>
      <c r="B79" s="38"/>
      <c r="C79" s="82"/>
      <c r="D79" s="40"/>
      <c r="E79" s="40"/>
      <c r="F79" s="40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spans="1:24" ht="15.75" customHeight="1" x14ac:dyDescent="0.35">
      <c r="A80" s="81"/>
      <c r="B80" s="38"/>
      <c r="C80" s="82"/>
      <c r="D80" s="40"/>
      <c r="E80" s="40"/>
      <c r="F80" s="40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1:24" ht="15.75" customHeight="1" x14ac:dyDescent="0.35">
      <c r="A81" s="81"/>
      <c r="B81" s="38"/>
      <c r="C81" s="82"/>
      <c r="D81" s="40"/>
      <c r="E81" s="40"/>
      <c r="F81" s="40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spans="1:24" ht="15.75" customHeight="1" x14ac:dyDescent="0.35">
      <c r="A82" s="81"/>
      <c r="B82" s="38"/>
      <c r="C82" s="82"/>
      <c r="D82" s="40"/>
      <c r="E82" s="40"/>
      <c r="F82" s="40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spans="1:24" ht="15.75" customHeight="1" x14ac:dyDescent="0.35">
      <c r="A83" s="81"/>
      <c r="B83" s="38"/>
      <c r="C83" s="82"/>
      <c r="D83" s="40"/>
      <c r="E83" s="40"/>
      <c r="F83" s="40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spans="1:24" ht="15.75" customHeight="1" x14ac:dyDescent="0.35">
      <c r="A84" s="81"/>
      <c r="B84" s="38"/>
      <c r="C84" s="82"/>
      <c r="D84" s="40"/>
      <c r="E84" s="40"/>
      <c r="F84" s="40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spans="1:24" ht="15.75" customHeight="1" x14ac:dyDescent="0.35">
      <c r="A85" s="81"/>
      <c r="B85" s="38"/>
      <c r="C85" s="82"/>
      <c r="D85" s="40"/>
      <c r="E85" s="40"/>
      <c r="F85" s="40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spans="1:24" ht="15.75" customHeight="1" x14ac:dyDescent="0.35">
      <c r="A86" s="81"/>
      <c r="B86" s="38"/>
      <c r="C86" s="82"/>
      <c r="D86" s="40"/>
      <c r="E86" s="40"/>
      <c r="F86" s="40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spans="1:24" ht="15.75" customHeight="1" x14ac:dyDescent="0.35">
      <c r="A87" s="81"/>
      <c r="B87" s="38"/>
      <c r="C87" s="82"/>
      <c r="D87" s="40"/>
      <c r="E87" s="40"/>
      <c r="F87" s="40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spans="1:24" ht="15.75" customHeight="1" x14ac:dyDescent="0.35">
      <c r="A88" s="81"/>
      <c r="B88" s="38"/>
      <c r="C88" s="82"/>
      <c r="D88" s="40"/>
      <c r="E88" s="40"/>
      <c r="F88" s="40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spans="1:24" ht="15.75" customHeight="1" x14ac:dyDescent="0.35">
      <c r="A89" s="81"/>
      <c r="B89" s="38"/>
      <c r="C89" s="82"/>
      <c r="D89" s="40"/>
      <c r="E89" s="40"/>
      <c r="F89" s="40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  <row r="90" spans="1:24" ht="15.75" customHeight="1" x14ac:dyDescent="0.35">
      <c r="A90" s="81"/>
      <c r="B90" s="38"/>
      <c r="C90" s="82"/>
      <c r="D90" s="40"/>
      <c r="E90" s="40"/>
      <c r="F90" s="40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spans="1:24" ht="15.75" customHeight="1" x14ac:dyDescent="0.35">
      <c r="A91" s="81"/>
      <c r="B91" s="38"/>
      <c r="C91" s="82"/>
      <c r="D91" s="40"/>
      <c r="E91" s="40"/>
      <c r="F91" s="40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spans="1:24" ht="15.75" customHeight="1" x14ac:dyDescent="0.35">
      <c r="A92" s="81"/>
      <c r="B92" s="38"/>
      <c r="C92" s="82"/>
      <c r="D92" s="40"/>
      <c r="E92" s="40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spans="1:24" ht="15.75" customHeight="1" x14ac:dyDescent="0.35">
      <c r="A93" s="81"/>
      <c r="B93" s="38"/>
      <c r="C93" s="82"/>
      <c r="D93" s="40"/>
      <c r="E93" s="40"/>
      <c r="F93" s="40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spans="1:24" ht="15.75" customHeight="1" x14ac:dyDescent="0.35">
      <c r="A94" s="81"/>
      <c r="B94" s="38"/>
      <c r="C94" s="82"/>
      <c r="D94" s="40"/>
      <c r="E94" s="40"/>
      <c r="F94" s="40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5" spans="1:24" ht="15.75" customHeight="1" x14ac:dyDescent="0.35">
      <c r="A95" s="81"/>
      <c r="B95" s="38"/>
      <c r="C95" s="82"/>
      <c r="D95" s="40"/>
      <c r="E95" s="40"/>
      <c r="F95" s="40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</row>
    <row r="96" spans="1:24" ht="15.75" customHeight="1" x14ac:dyDescent="0.35">
      <c r="A96" s="81"/>
      <c r="B96" s="38"/>
      <c r="C96" s="82"/>
      <c r="D96" s="40"/>
      <c r="E96" s="40"/>
      <c r="F96" s="40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</row>
    <row r="97" spans="1:24" ht="15.75" customHeight="1" x14ac:dyDescent="0.35">
      <c r="A97" s="81"/>
      <c r="B97" s="38"/>
      <c r="C97" s="82"/>
      <c r="D97" s="40"/>
      <c r="E97" s="40"/>
      <c r="F97" s="40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</row>
    <row r="98" spans="1:24" ht="15.75" customHeight="1" x14ac:dyDescent="0.35">
      <c r="A98" s="81"/>
      <c r="B98" s="38"/>
      <c r="C98" s="82"/>
      <c r="D98" s="40"/>
      <c r="E98" s="40"/>
      <c r="F98" s="40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</row>
    <row r="99" spans="1:24" ht="15.75" customHeight="1" x14ac:dyDescent="0.35">
      <c r="A99" s="81"/>
      <c r="B99" s="38"/>
      <c r="C99" s="82"/>
      <c r="D99" s="40"/>
      <c r="E99" s="40"/>
      <c r="F99" s="40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</row>
    <row r="100" spans="1:24" ht="15.75" customHeight="1" x14ac:dyDescent="0.35">
      <c r="A100" s="81"/>
      <c r="B100" s="38"/>
      <c r="C100" s="82"/>
      <c r="D100" s="40"/>
      <c r="E100" s="40"/>
      <c r="F100" s="40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</row>
    <row r="101" spans="1:24" ht="15.75" customHeight="1" x14ac:dyDescent="0.35">
      <c r="A101" s="81"/>
      <c r="B101" s="38"/>
      <c r="C101" s="82"/>
      <c r="D101" s="40"/>
      <c r="E101" s="40"/>
      <c r="F101" s="40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</row>
    <row r="102" spans="1:24" ht="15.75" customHeight="1" x14ac:dyDescent="0.35">
      <c r="A102" s="81"/>
      <c r="B102" s="38"/>
      <c r="C102" s="82"/>
      <c r="D102" s="40"/>
      <c r="E102" s="40"/>
      <c r="F102" s="40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  <row r="103" spans="1:24" ht="15.75" customHeight="1" x14ac:dyDescent="0.35">
      <c r="A103" s="81"/>
      <c r="B103" s="38"/>
      <c r="C103" s="82"/>
      <c r="D103" s="40"/>
      <c r="E103" s="40"/>
      <c r="F103" s="40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</row>
    <row r="104" spans="1:24" ht="15.75" customHeight="1" x14ac:dyDescent="0.35">
      <c r="A104" s="81"/>
      <c r="B104" s="38"/>
      <c r="C104" s="82"/>
      <c r="D104" s="40"/>
      <c r="E104" s="40"/>
      <c r="F104" s="40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5" spans="1:24" ht="15.75" customHeight="1" x14ac:dyDescent="0.35">
      <c r="A105" s="81"/>
      <c r="B105" s="38"/>
      <c r="C105" s="82"/>
      <c r="D105" s="40"/>
      <c r="E105" s="40"/>
      <c r="F105" s="40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</row>
    <row r="106" spans="1:24" ht="15.75" customHeight="1" x14ac:dyDescent="0.35">
      <c r="A106" s="81"/>
      <c r="B106" s="38"/>
      <c r="C106" s="82"/>
      <c r="D106" s="40"/>
      <c r="E106" s="40"/>
      <c r="F106" s="40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spans="1:24" ht="15.75" customHeight="1" x14ac:dyDescent="0.35">
      <c r="A107" s="81"/>
      <c r="B107" s="38"/>
      <c r="C107" s="82"/>
      <c r="D107" s="40"/>
      <c r="E107" s="40"/>
      <c r="F107" s="40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</row>
    <row r="108" spans="1:24" ht="15.75" customHeight="1" x14ac:dyDescent="0.35">
      <c r="A108" s="81"/>
      <c r="B108" s="38"/>
      <c r="C108" s="82"/>
      <c r="D108" s="40"/>
      <c r="E108" s="40"/>
      <c r="F108" s="40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</row>
    <row r="109" spans="1:24" ht="15.75" customHeight="1" x14ac:dyDescent="0.35">
      <c r="A109" s="81"/>
      <c r="B109" s="38"/>
      <c r="C109" s="82"/>
      <c r="D109" s="40"/>
      <c r="E109" s="40"/>
      <c r="F109" s="40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</row>
    <row r="110" spans="1:24" ht="15.75" customHeight="1" x14ac:dyDescent="0.35">
      <c r="A110" s="81"/>
      <c r="B110" s="38"/>
      <c r="C110" s="82"/>
      <c r="D110" s="40"/>
      <c r="E110" s="40"/>
      <c r="F110" s="40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</row>
    <row r="111" spans="1:24" ht="15.75" customHeight="1" x14ac:dyDescent="0.35">
      <c r="A111" s="81"/>
      <c r="B111" s="38"/>
      <c r="C111" s="82"/>
      <c r="D111" s="40"/>
      <c r="E111" s="40"/>
      <c r="F111" s="40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spans="1:24" ht="15.75" customHeight="1" x14ac:dyDescent="0.35">
      <c r="A112" s="81"/>
      <c r="B112" s="38"/>
      <c r="C112" s="82"/>
      <c r="D112" s="40"/>
      <c r="E112" s="40"/>
      <c r="F112" s="40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</row>
    <row r="113" spans="1:24" ht="15.75" customHeight="1" x14ac:dyDescent="0.35">
      <c r="A113" s="81"/>
      <c r="B113" s="38"/>
      <c r="C113" s="82"/>
      <c r="D113" s="40"/>
      <c r="E113" s="40"/>
      <c r="F113" s="40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</row>
    <row r="114" spans="1:24" ht="15.75" customHeight="1" x14ac:dyDescent="0.35">
      <c r="A114" s="81"/>
      <c r="B114" s="38"/>
      <c r="C114" s="82"/>
      <c r="D114" s="40"/>
      <c r="E114" s="40"/>
      <c r="F114" s="40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</row>
    <row r="115" spans="1:24" ht="15.75" customHeight="1" x14ac:dyDescent="0.35">
      <c r="A115" s="81"/>
      <c r="B115" s="38"/>
      <c r="C115" s="82"/>
      <c r="D115" s="40"/>
      <c r="E115" s="40"/>
      <c r="F115" s="40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</row>
    <row r="116" spans="1:24" ht="15.75" customHeight="1" x14ac:dyDescent="0.35">
      <c r="A116" s="81"/>
      <c r="B116" s="38"/>
      <c r="C116" s="82"/>
      <c r="D116" s="40"/>
      <c r="E116" s="40"/>
      <c r="F116" s="40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</row>
    <row r="117" spans="1:24" ht="15.75" customHeight="1" x14ac:dyDescent="0.35">
      <c r="A117" s="81"/>
      <c r="B117" s="38"/>
      <c r="C117" s="82"/>
      <c r="D117" s="40"/>
      <c r="E117" s="40"/>
      <c r="F117" s="40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</row>
    <row r="118" spans="1:24" ht="15.75" customHeight="1" x14ac:dyDescent="0.35">
      <c r="A118" s="81"/>
      <c r="B118" s="38"/>
      <c r="C118" s="82"/>
      <c r="D118" s="40"/>
      <c r="E118" s="40"/>
      <c r="F118" s="40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</row>
    <row r="119" spans="1:24" ht="15.75" customHeight="1" x14ac:dyDescent="0.35">
      <c r="A119" s="81"/>
      <c r="B119" s="38"/>
      <c r="C119" s="82"/>
      <c r="D119" s="40"/>
      <c r="E119" s="40"/>
      <c r="F119" s="40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</row>
    <row r="120" spans="1:24" ht="15.75" customHeight="1" x14ac:dyDescent="0.35">
      <c r="A120" s="81"/>
      <c r="B120" s="38"/>
      <c r="C120" s="82"/>
      <c r="D120" s="40"/>
      <c r="E120" s="40"/>
      <c r="F120" s="40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</row>
    <row r="121" spans="1:24" ht="15.75" customHeight="1" x14ac:dyDescent="0.35">
      <c r="A121" s="81"/>
      <c r="B121" s="38"/>
      <c r="C121" s="82"/>
      <c r="D121" s="40"/>
      <c r="E121" s="40"/>
      <c r="F121" s="40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</row>
    <row r="122" spans="1:24" ht="15.75" customHeight="1" x14ac:dyDescent="0.35">
      <c r="A122" s="81"/>
      <c r="B122" s="38"/>
      <c r="C122" s="82"/>
      <c r="D122" s="40"/>
      <c r="E122" s="40"/>
      <c r="F122" s="40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</row>
    <row r="123" spans="1:24" ht="15.75" customHeight="1" x14ac:dyDescent="0.35">
      <c r="A123" s="81"/>
      <c r="B123" s="38"/>
      <c r="C123" s="82"/>
      <c r="D123" s="40"/>
      <c r="E123" s="40"/>
      <c r="F123" s="40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</row>
    <row r="124" spans="1:24" ht="15.75" customHeight="1" x14ac:dyDescent="0.35">
      <c r="A124" s="81"/>
      <c r="B124" s="38"/>
      <c r="C124" s="82"/>
      <c r="D124" s="40"/>
      <c r="E124" s="40"/>
      <c r="F124" s="40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</row>
    <row r="125" spans="1:24" ht="15.75" customHeight="1" x14ac:dyDescent="0.35">
      <c r="A125" s="81"/>
      <c r="B125" s="38"/>
      <c r="C125" s="82"/>
      <c r="D125" s="40"/>
      <c r="E125" s="40"/>
      <c r="F125" s="40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</row>
    <row r="126" spans="1:24" ht="15.75" customHeight="1" x14ac:dyDescent="0.35">
      <c r="A126" s="81"/>
      <c r="B126" s="38"/>
      <c r="C126" s="82"/>
      <c r="D126" s="40"/>
      <c r="E126" s="40"/>
      <c r="F126" s="40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</row>
    <row r="127" spans="1:24" ht="15.75" customHeight="1" x14ac:dyDescent="0.35">
      <c r="A127" s="81"/>
      <c r="B127" s="38"/>
      <c r="C127" s="82"/>
      <c r="D127" s="40"/>
      <c r="E127" s="40"/>
      <c r="F127" s="40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spans="1:24" ht="15.75" customHeight="1" x14ac:dyDescent="0.35">
      <c r="A128" s="81"/>
      <c r="B128" s="38"/>
      <c r="C128" s="82"/>
      <c r="D128" s="40"/>
      <c r="E128" s="40"/>
      <c r="F128" s="40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spans="1:24" ht="15.75" customHeight="1" x14ac:dyDescent="0.35">
      <c r="A129" s="81"/>
      <c r="B129" s="38"/>
      <c r="C129" s="82"/>
      <c r="D129" s="40"/>
      <c r="E129" s="40"/>
      <c r="F129" s="40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spans="1:24" ht="15.75" customHeight="1" x14ac:dyDescent="0.35">
      <c r="A130" s="81"/>
      <c r="B130" s="38"/>
      <c r="C130" s="82"/>
      <c r="D130" s="40"/>
      <c r="E130" s="40"/>
      <c r="F130" s="40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spans="1:24" ht="15.75" customHeight="1" x14ac:dyDescent="0.35">
      <c r="A131" s="81"/>
      <c r="B131" s="38"/>
      <c r="C131" s="82"/>
      <c r="D131" s="40"/>
      <c r="E131" s="40"/>
      <c r="F131" s="40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spans="1:24" ht="15.75" customHeight="1" x14ac:dyDescent="0.35">
      <c r="A132" s="81"/>
      <c r="B132" s="38"/>
      <c r="C132" s="82"/>
      <c r="D132" s="40"/>
      <c r="E132" s="40"/>
      <c r="F132" s="40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spans="1:24" ht="15.75" customHeight="1" x14ac:dyDescent="0.35">
      <c r="A133" s="81"/>
      <c r="B133" s="38"/>
      <c r="C133" s="82"/>
      <c r="D133" s="40"/>
      <c r="E133" s="40"/>
      <c r="F133" s="40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spans="1:24" ht="15.75" customHeight="1" x14ac:dyDescent="0.35">
      <c r="A134" s="81"/>
      <c r="B134" s="38"/>
      <c r="C134" s="82"/>
      <c r="D134" s="40"/>
      <c r="E134" s="40"/>
      <c r="F134" s="40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spans="1:24" ht="15.75" customHeight="1" x14ac:dyDescent="0.35">
      <c r="A135" s="81"/>
      <c r="B135" s="38"/>
      <c r="C135" s="82"/>
      <c r="D135" s="40"/>
      <c r="E135" s="40"/>
      <c r="F135" s="40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</row>
    <row r="136" spans="1:24" ht="15.75" customHeight="1" x14ac:dyDescent="0.35">
      <c r="A136" s="81"/>
      <c r="B136" s="38"/>
      <c r="C136" s="82"/>
      <c r="D136" s="40"/>
      <c r="E136" s="40"/>
      <c r="F136" s="40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</row>
    <row r="137" spans="1:24" ht="15.75" customHeight="1" x14ac:dyDescent="0.35">
      <c r="A137" s="81"/>
      <c r="B137" s="38"/>
      <c r="C137" s="82"/>
      <c r="D137" s="40"/>
      <c r="E137" s="40"/>
      <c r="F137" s="40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</row>
    <row r="138" spans="1:24" ht="15.75" customHeight="1" x14ac:dyDescent="0.35">
      <c r="A138" s="81"/>
      <c r="B138" s="38"/>
      <c r="C138" s="82"/>
      <c r="D138" s="40"/>
      <c r="E138" s="40"/>
      <c r="F138" s="40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</row>
    <row r="139" spans="1:24" ht="15.75" customHeight="1" x14ac:dyDescent="0.35">
      <c r="A139" s="81"/>
      <c r="B139" s="38"/>
      <c r="C139" s="82"/>
      <c r="D139" s="40"/>
      <c r="E139" s="40"/>
      <c r="F139" s="40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</row>
    <row r="140" spans="1:24" ht="15.75" customHeight="1" x14ac:dyDescent="0.35">
      <c r="A140" s="81"/>
      <c r="B140" s="38"/>
      <c r="C140" s="82"/>
      <c r="D140" s="40"/>
      <c r="E140" s="40"/>
      <c r="F140" s="40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</row>
    <row r="141" spans="1:24" ht="15.75" customHeight="1" x14ac:dyDescent="0.35">
      <c r="A141" s="81"/>
      <c r="B141" s="38"/>
      <c r="C141" s="82"/>
      <c r="D141" s="40"/>
      <c r="E141" s="40"/>
      <c r="F141" s="40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</row>
    <row r="142" spans="1:24" ht="15.75" customHeight="1" x14ac:dyDescent="0.35">
      <c r="A142" s="81"/>
      <c r="B142" s="38"/>
      <c r="C142" s="82"/>
      <c r="D142" s="40"/>
      <c r="E142" s="40"/>
      <c r="F142" s="40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</row>
    <row r="143" spans="1:24" ht="15.75" customHeight="1" x14ac:dyDescent="0.35">
      <c r="A143" s="81"/>
      <c r="B143" s="38"/>
      <c r="C143" s="82"/>
      <c r="D143" s="40"/>
      <c r="E143" s="40"/>
      <c r="F143" s="40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</row>
    <row r="144" spans="1:24" ht="15.75" customHeight="1" x14ac:dyDescent="0.35">
      <c r="A144" s="81"/>
      <c r="B144" s="38"/>
      <c r="C144" s="82"/>
      <c r="D144" s="40"/>
      <c r="E144" s="40"/>
      <c r="F144" s="40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</row>
    <row r="145" spans="1:24" ht="15.75" customHeight="1" x14ac:dyDescent="0.35">
      <c r="A145" s="81"/>
      <c r="B145" s="38"/>
      <c r="C145" s="82"/>
      <c r="D145" s="40"/>
      <c r="E145" s="40"/>
      <c r="F145" s="40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</row>
    <row r="146" spans="1:24" ht="15.75" customHeight="1" x14ac:dyDescent="0.35">
      <c r="A146" s="81"/>
      <c r="B146" s="38"/>
      <c r="C146" s="82"/>
      <c r="D146" s="40"/>
      <c r="E146" s="40"/>
      <c r="F146" s="40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</row>
    <row r="147" spans="1:24" ht="15.75" customHeight="1" x14ac:dyDescent="0.35">
      <c r="A147" s="81"/>
      <c r="B147" s="38"/>
      <c r="C147" s="82"/>
      <c r="D147" s="40"/>
      <c r="E147" s="40"/>
      <c r="F147" s="40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</row>
    <row r="148" spans="1:24" ht="15.75" customHeight="1" x14ac:dyDescent="0.35">
      <c r="A148" s="81"/>
      <c r="B148" s="38"/>
      <c r="C148" s="82"/>
      <c r="D148" s="40"/>
      <c r="E148" s="40"/>
      <c r="F148" s="40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</row>
    <row r="149" spans="1:24" ht="15.75" customHeight="1" x14ac:dyDescent="0.35">
      <c r="A149" s="81"/>
      <c r="B149" s="38"/>
      <c r="C149" s="82"/>
      <c r="D149" s="40"/>
      <c r="E149" s="40"/>
      <c r="F149" s="40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</row>
    <row r="150" spans="1:24" ht="15.75" customHeight="1" x14ac:dyDescent="0.35">
      <c r="A150" s="81"/>
      <c r="B150" s="38"/>
      <c r="C150" s="82"/>
      <c r="D150" s="40"/>
      <c r="E150" s="40"/>
      <c r="F150" s="40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</row>
    <row r="151" spans="1:24" ht="15.75" customHeight="1" x14ac:dyDescent="0.35">
      <c r="A151" s="81"/>
      <c r="B151" s="38"/>
      <c r="C151" s="82"/>
      <c r="D151" s="40"/>
      <c r="E151" s="40"/>
      <c r="F151" s="40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</row>
    <row r="152" spans="1:24" ht="15.75" customHeight="1" x14ac:dyDescent="0.35">
      <c r="A152" s="81"/>
      <c r="B152" s="38"/>
      <c r="C152" s="82"/>
      <c r="D152" s="40"/>
      <c r="E152" s="40"/>
      <c r="F152" s="40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</row>
    <row r="153" spans="1:24" ht="15.75" customHeight="1" x14ac:dyDescent="0.35">
      <c r="A153" s="81"/>
      <c r="B153" s="38"/>
      <c r="C153" s="82"/>
      <c r="D153" s="40"/>
      <c r="E153" s="40"/>
      <c r="F153" s="40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</row>
    <row r="154" spans="1:24" ht="15.75" customHeight="1" x14ac:dyDescent="0.35">
      <c r="A154" s="81"/>
      <c r="B154" s="38"/>
      <c r="C154" s="82"/>
      <c r="D154" s="40"/>
      <c r="E154" s="40"/>
      <c r="F154" s="40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</row>
    <row r="155" spans="1:24" ht="15.75" customHeight="1" x14ac:dyDescent="0.35">
      <c r="A155" s="81"/>
      <c r="B155" s="38"/>
      <c r="C155" s="82"/>
      <c r="D155" s="40"/>
      <c r="E155" s="40"/>
      <c r="F155" s="40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</row>
    <row r="156" spans="1:24" ht="15.75" customHeight="1" x14ac:dyDescent="0.35">
      <c r="A156" s="81"/>
      <c r="B156" s="38"/>
      <c r="C156" s="82"/>
      <c r="D156" s="40"/>
      <c r="E156" s="40"/>
      <c r="F156" s="40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</row>
    <row r="157" spans="1:24" ht="15.75" customHeight="1" x14ac:dyDescent="0.35">
      <c r="A157" s="81"/>
      <c r="B157" s="38"/>
      <c r="C157" s="82"/>
      <c r="D157" s="40"/>
      <c r="E157" s="40"/>
      <c r="F157" s="40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</row>
    <row r="158" spans="1:24" ht="15.75" customHeight="1" x14ac:dyDescent="0.35">
      <c r="A158" s="81"/>
      <c r="B158" s="38"/>
      <c r="C158" s="82"/>
      <c r="D158" s="40"/>
      <c r="E158" s="40"/>
      <c r="F158" s="40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</row>
    <row r="159" spans="1:24" ht="15.75" customHeight="1" x14ac:dyDescent="0.35">
      <c r="A159" s="81"/>
      <c r="B159" s="38"/>
      <c r="C159" s="82"/>
      <c r="D159" s="40"/>
      <c r="E159" s="40"/>
      <c r="F159" s="40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</row>
    <row r="160" spans="1:24" ht="15.75" customHeight="1" x14ac:dyDescent="0.35">
      <c r="A160" s="81"/>
      <c r="B160" s="38"/>
      <c r="C160" s="82"/>
      <c r="D160" s="40"/>
      <c r="E160" s="40"/>
      <c r="F160" s="40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</row>
    <row r="161" spans="1:24" ht="15.75" customHeight="1" x14ac:dyDescent="0.35">
      <c r="A161" s="81"/>
      <c r="B161" s="38"/>
      <c r="C161" s="82"/>
      <c r="D161" s="40"/>
      <c r="E161" s="40"/>
      <c r="F161" s="40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</row>
    <row r="162" spans="1:24" ht="15.75" customHeight="1" x14ac:dyDescent="0.35">
      <c r="A162" s="81"/>
      <c r="B162" s="38"/>
      <c r="C162" s="82"/>
      <c r="D162" s="40"/>
      <c r="E162" s="40"/>
      <c r="F162" s="40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</row>
    <row r="163" spans="1:24" ht="15.75" customHeight="1" x14ac:dyDescent="0.35">
      <c r="A163" s="81"/>
      <c r="B163" s="38"/>
      <c r="C163" s="82"/>
      <c r="D163" s="40"/>
      <c r="E163" s="40"/>
      <c r="F163" s="40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</row>
    <row r="164" spans="1:24" ht="15.75" customHeight="1" x14ac:dyDescent="0.35">
      <c r="A164" s="81"/>
      <c r="B164" s="38"/>
      <c r="C164" s="82"/>
      <c r="D164" s="40"/>
      <c r="E164" s="40"/>
      <c r="F164" s="40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</row>
    <row r="165" spans="1:24" ht="15.75" customHeight="1" x14ac:dyDescent="0.35">
      <c r="A165" s="81"/>
      <c r="B165" s="38"/>
      <c r="C165" s="82"/>
      <c r="D165" s="40"/>
      <c r="E165" s="40"/>
      <c r="F165" s="40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</row>
    <row r="166" spans="1:24" ht="15.75" customHeight="1" x14ac:dyDescent="0.35">
      <c r="A166" s="81"/>
      <c r="B166" s="38"/>
      <c r="C166" s="82"/>
      <c r="D166" s="40"/>
      <c r="E166" s="40"/>
      <c r="F166" s="40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</row>
    <row r="167" spans="1:24" ht="15.75" customHeight="1" x14ac:dyDescent="0.35">
      <c r="A167" s="81"/>
      <c r="B167" s="38"/>
      <c r="C167" s="82"/>
      <c r="D167" s="40"/>
      <c r="E167" s="40"/>
      <c r="F167" s="40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</row>
    <row r="168" spans="1:24" ht="15.75" customHeight="1" x14ac:dyDescent="0.35">
      <c r="A168" s="81"/>
      <c r="B168" s="38"/>
      <c r="C168" s="82"/>
      <c r="D168" s="40"/>
      <c r="E168" s="40"/>
      <c r="F168" s="40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</row>
    <row r="169" spans="1:24" ht="15.75" customHeight="1" x14ac:dyDescent="0.35">
      <c r="A169" s="81"/>
      <c r="B169" s="38"/>
      <c r="C169" s="82"/>
      <c r="D169" s="40"/>
      <c r="E169" s="40"/>
      <c r="F169" s="40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</row>
    <row r="170" spans="1:24" ht="15.75" customHeight="1" x14ac:dyDescent="0.35">
      <c r="A170" s="81"/>
      <c r="B170" s="38"/>
      <c r="C170" s="82"/>
      <c r="D170" s="40"/>
      <c r="E170" s="40"/>
      <c r="F170" s="40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</row>
    <row r="171" spans="1:24" ht="15.75" customHeight="1" x14ac:dyDescent="0.35">
      <c r="A171" s="81"/>
      <c r="B171" s="38"/>
      <c r="C171" s="82"/>
      <c r="D171" s="40"/>
      <c r="E171" s="40"/>
      <c r="F171" s="40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</row>
    <row r="172" spans="1:24" ht="15.75" customHeight="1" x14ac:dyDescent="0.35">
      <c r="A172" s="81"/>
      <c r="B172" s="38"/>
      <c r="C172" s="82"/>
      <c r="D172" s="40"/>
      <c r="E172" s="40"/>
      <c r="F172" s="40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</row>
    <row r="173" spans="1:24" ht="15.75" customHeight="1" x14ac:dyDescent="0.35">
      <c r="A173" s="81"/>
      <c r="B173" s="38"/>
      <c r="C173" s="82"/>
      <c r="D173" s="40"/>
      <c r="E173" s="40"/>
      <c r="F173" s="40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</row>
    <row r="174" spans="1:24" ht="15.75" customHeight="1" x14ac:dyDescent="0.35">
      <c r="A174" s="81"/>
      <c r="B174" s="38"/>
      <c r="C174" s="82"/>
      <c r="D174" s="40"/>
      <c r="E174" s="40"/>
      <c r="F174" s="40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</row>
    <row r="175" spans="1:24" ht="15.75" customHeight="1" x14ac:dyDescent="0.35">
      <c r="A175" s="81"/>
      <c r="B175" s="38"/>
      <c r="C175" s="82"/>
      <c r="D175" s="40"/>
      <c r="E175" s="40"/>
      <c r="F175" s="40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</row>
    <row r="176" spans="1:24" ht="15.75" customHeight="1" x14ac:dyDescent="0.35">
      <c r="A176" s="81"/>
      <c r="B176" s="38"/>
      <c r="C176" s="82"/>
      <c r="D176" s="40"/>
      <c r="E176" s="40"/>
      <c r="F176" s="40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</row>
    <row r="177" spans="1:24" ht="15.75" customHeight="1" x14ac:dyDescent="0.35">
      <c r="A177" s="81"/>
      <c r="B177" s="38"/>
      <c r="C177" s="82"/>
      <c r="D177" s="40"/>
      <c r="E177" s="40"/>
      <c r="F177" s="40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</row>
    <row r="178" spans="1:24" ht="15.75" customHeight="1" x14ac:dyDescent="0.35">
      <c r="A178" s="81"/>
      <c r="B178" s="38"/>
      <c r="C178" s="82"/>
      <c r="D178" s="40"/>
      <c r="E178" s="40"/>
      <c r="F178" s="40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</row>
    <row r="179" spans="1:24" ht="15.75" customHeight="1" x14ac:dyDescent="0.35">
      <c r="A179" s="81"/>
      <c r="B179" s="38"/>
      <c r="C179" s="82"/>
      <c r="D179" s="40"/>
      <c r="E179" s="40"/>
      <c r="F179" s="40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</row>
    <row r="180" spans="1:24" ht="15.75" customHeight="1" x14ac:dyDescent="0.35">
      <c r="A180" s="81"/>
      <c r="B180" s="38"/>
      <c r="C180" s="82"/>
      <c r="D180" s="40"/>
      <c r="E180" s="40"/>
      <c r="F180" s="40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</row>
    <row r="181" spans="1:24" ht="15.75" customHeight="1" x14ac:dyDescent="0.35">
      <c r="A181" s="81"/>
      <c r="B181" s="38"/>
      <c r="C181" s="82"/>
      <c r="D181" s="40"/>
      <c r="E181" s="40"/>
      <c r="F181" s="40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</row>
    <row r="182" spans="1:24" ht="15.75" customHeight="1" x14ac:dyDescent="0.35">
      <c r="A182" s="81"/>
      <c r="B182" s="38"/>
      <c r="C182" s="82"/>
      <c r="D182" s="40"/>
      <c r="E182" s="40"/>
      <c r="F182" s="40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</row>
    <row r="183" spans="1:24" ht="15.75" customHeight="1" x14ac:dyDescent="0.35">
      <c r="A183" s="81"/>
      <c r="B183" s="38"/>
      <c r="C183" s="82"/>
      <c r="D183" s="40"/>
      <c r="E183" s="40"/>
      <c r="F183" s="40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</row>
    <row r="184" spans="1:24" ht="15.75" customHeight="1" x14ac:dyDescent="0.35">
      <c r="A184" s="81"/>
      <c r="B184" s="38"/>
      <c r="C184" s="82"/>
      <c r="D184" s="40"/>
      <c r="E184" s="40"/>
      <c r="F184" s="40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</row>
    <row r="185" spans="1:24" ht="15.75" customHeight="1" x14ac:dyDescent="0.35">
      <c r="A185" s="81"/>
      <c r="B185" s="38"/>
      <c r="C185" s="82"/>
      <c r="D185" s="40"/>
      <c r="E185" s="40"/>
      <c r="F185" s="40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</row>
    <row r="186" spans="1:24" ht="15.75" customHeight="1" x14ac:dyDescent="0.35">
      <c r="A186" s="81"/>
      <c r="B186" s="38"/>
      <c r="C186" s="82"/>
      <c r="D186" s="40"/>
      <c r="E186" s="40"/>
      <c r="F186" s="40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</row>
    <row r="187" spans="1:24" ht="15.75" customHeight="1" x14ac:dyDescent="0.35">
      <c r="A187" s="81"/>
      <c r="B187" s="38"/>
      <c r="C187" s="82"/>
      <c r="D187" s="40"/>
      <c r="E187" s="40"/>
      <c r="F187" s="40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</row>
    <row r="188" spans="1:24" ht="15.75" customHeight="1" x14ac:dyDescent="0.35">
      <c r="A188" s="81"/>
      <c r="B188" s="38"/>
      <c r="C188" s="82"/>
      <c r="D188" s="40"/>
      <c r="E188" s="40"/>
      <c r="F188" s="40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</row>
    <row r="189" spans="1:24" ht="15.75" customHeight="1" x14ac:dyDescent="0.35">
      <c r="A189" s="81"/>
      <c r="B189" s="38"/>
      <c r="C189" s="82"/>
      <c r="D189" s="40"/>
      <c r="E189" s="40"/>
      <c r="F189" s="40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</row>
    <row r="190" spans="1:24" ht="15.75" customHeight="1" x14ac:dyDescent="0.35">
      <c r="A190" s="81"/>
      <c r="B190" s="38"/>
      <c r="C190" s="82"/>
      <c r="D190" s="40"/>
      <c r="E190" s="40"/>
      <c r="F190" s="40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</row>
    <row r="191" spans="1:24" ht="15.75" customHeight="1" x14ac:dyDescent="0.35">
      <c r="A191" s="81"/>
      <c r="B191" s="38"/>
      <c r="C191" s="82"/>
      <c r="D191" s="40"/>
      <c r="E191" s="40"/>
      <c r="F191" s="40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</row>
    <row r="192" spans="1:24" ht="15.75" customHeight="1" x14ac:dyDescent="0.35">
      <c r="A192" s="81"/>
      <c r="B192" s="38"/>
      <c r="C192" s="82"/>
      <c r="D192" s="40"/>
      <c r="E192" s="40"/>
      <c r="F192" s="40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</row>
    <row r="193" spans="1:24" ht="15.75" customHeight="1" x14ac:dyDescent="0.35">
      <c r="A193" s="81"/>
      <c r="B193" s="38"/>
      <c r="C193" s="82"/>
      <c r="D193" s="40"/>
      <c r="E193" s="40"/>
      <c r="F193" s="40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</row>
    <row r="194" spans="1:24" ht="15.75" customHeight="1" x14ac:dyDescent="0.35">
      <c r="A194" s="81"/>
      <c r="B194" s="38"/>
      <c r="C194" s="82"/>
      <c r="D194" s="40"/>
      <c r="E194" s="40"/>
      <c r="F194" s="40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</row>
    <row r="195" spans="1:24" ht="15.75" customHeight="1" x14ac:dyDescent="0.35">
      <c r="A195" s="81"/>
      <c r="B195" s="38"/>
      <c r="C195" s="82"/>
      <c r="D195" s="40"/>
      <c r="E195" s="40"/>
      <c r="F195" s="40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</row>
    <row r="196" spans="1:24" ht="15.75" customHeight="1" x14ac:dyDescent="0.35">
      <c r="A196" s="81"/>
      <c r="B196" s="38"/>
      <c r="C196" s="82"/>
      <c r="D196" s="40"/>
      <c r="E196" s="40"/>
      <c r="F196" s="40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</row>
    <row r="197" spans="1:24" ht="15.75" customHeight="1" x14ac:dyDescent="0.35">
      <c r="A197" s="81"/>
      <c r="B197" s="38"/>
      <c r="C197" s="82"/>
      <c r="D197" s="40"/>
      <c r="E197" s="40"/>
      <c r="F197" s="40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</row>
    <row r="198" spans="1:24" ht="15.75" customHeight="1" x14ac:dyDescent="0.35">
      <c r="A198" s="81"/>
      <c r="B198" s="38"/>
      <c r="C198" s="82"/>
      <c r="D198" s="40"/>
      <c r="E198" s="40"/>
      <c r="F198" s="40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</row>
    <row r="199" spans="1:24" ht="15.75" customHeight="1" x14ac:dyDescent="0.35">
      <c r="A199" s="81"/>
      <c r="B199" s="38"/>
      <c r="C199" s="82"/>
      <c r="D199" s="40"/>
      <c r="E199" s="40"/>
      <c r="F199" s="40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</row>
    <row r="200" spans="1:24" ht="15.75" customHeight="1" x14ac:dyDescent="0.35">
      <c r="A200" s="81"/>
      <c r="B200" s="38"/>
      <c r="C200" s="82"/>
      <c r="D200" s="40"/>
      <c r="E200" s="40"/>
      <c r="F200" s="40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</row>
    <row r="201" spans="1:24" ht="15.75" customHeight="1" x14ac:dyDescent="0.35">
      <c r="A201" s="81"/>
      <c r="B201" s="38"/>
      <c r="C201" s="82"/>
      <c r="D201" s="40"/>
      <c r="E201" s="40"/>
      <c r="F201" s="40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</row>
    <row r="202" spans="1:24" ht="15.75" customHeight="1" x14ac:dyDescent="0.35">
      <c r="A202" s="81"/>
      <c r="B202" s="38"/>
      <c r="C202" s="82"/>
      <c r="D202" s="40"/>
      <c r="E202" s="40"/>
      <c r="F202" s="40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</row>
    <row r="203" spans="1:24" ht="15.75" customHeight="1" x14ac:dyDescent="0.35">
      <c r="A203" s="81"/>
      <c r="B203" s="38"/>
      <c r="C203" s="82"/>
      <c r="D203" s="40"/>
      <c r="E203" s="40"/>
      <c r="F203" s="40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</row>
    <row r="204" spans="1:24" ht="15.75" customHeight="1" x14ac:dyDescent="0.35">
      <c r="A204" s="81"/>
      <c r="B204" s="38"/>
      <c r="C204" s="82"/>
      <c r="D204" s="40"/>
      <c r="E204" s="40"/>
      <c r="F204" s="40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</row>
    <row r="205" spans="1:24" ht="15.75" customHeight="1" x14ac:dyDescent="0.35">
      <c r="A205" s="81"/>
      <c r="B205" s="38"/>
      <c r="C205" s="82"/>
      <c r="D205" s="40"/>
      <c r="E205" s="40"/>
      <c r="F205" s="40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</row>
    <row r="206" spans="1:24" ht="15.75" customHeight="1" x14ac:dyDescent="0.35">
      <c r="A206" s="81"/>
      <c r="B206" s="38"/>
      <c r="C206" s="82"/>
      <c r="D206" s="40"/>
      <c r="E206" s="40"/>
      <c r="F206" s="40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</row>
    <row r="207" spans="1:24" ht="15.75" customHeight="1" x14ac:dyDescent="0.35">
      <c r="A207" s="81"/>
      <c r="B207" s="38"/>
      <c r="C207" s="82"/>
      <c r="D207" s="40"/>
      <c r="E207" s="40"/>
      <c r="F207" s="40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</row>
    <row r="208" spans="1:24" ht="15.75" customHeight="1" x14ac:dyDescent="0.35">
      <c r="A208" s="81"/>
      <c r="B208" s="38"/>
      <c r="C208" s="82"/>
      <c r="D208" s="40"/>
      <c r="E208" s="40"/>
      <c r="F208" s="40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</row>
    <row r="209" spans="1:24" ht="15.75" customHeight="1" x14ac:dyDescent="0.35">
      <c r="A209" s="81"/>
      <c r="B209" s="38"/>
      <c r="C209" s="82"/>
      <c r="D209" s="40"/>
      <c r="E209" s="40"/>
      <c r="F209" s="40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</row>
    <row r="210" spans="1:24" ht="15.75" customHeight="1" x14ac:dyDescent="0.35">
      <c r="A210" s="81"/>
      <c r="B210" s="38"/>
      <c r="C210" s="82"/>
      <c r="D210" s="40"/>
      <c r="E210" s="40"/>
      <c r="F210" s="40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</row>
    <row r="211" spans="1:24" ht="15.75" customHeight="1" x14ac:dyDescent="0.35">
      <c r="A211" s="81"/>
      <c r="B211" s="38"/>
      <c r="C211" s="82"/>
      <c r="D211" s="40"/>
      <c r="E211" s="40"/>
      <c r="F211" s="40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</row>
    <row r="212" spans="1:24" ht="15.75" customHeight="1" x14ac:dyDescent="0.35">
      <c r="A212" s="81"/>
      <c r="B212" s="38"/>
      <c r="C212" s="82"/>
      <c r="D212" s="40"/>
      <c r="E212" s="40"/>
      <c r="F212" s="40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</row>
    <row r="213" spans="1:24" ht="15.75" customHeight="1" x14ac:dyDescent="0.35">
      <c r="A213" s="81"/>
      <c r="B213" s="38"/>
      <c r="C213" s="82"/>
      <c r="D213" s="40"/>
      <c r="E213" s="40"/>
      <c r="F213" s="40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</row>
    <row r="214" spans="1:24" ht="15.75" customHeight="1" x14ac:dyDescent="0.35">
      <c r="A214" s="81"/>
      <c r="B214" s="38"/>
      <c r="C214" s="82"/>
      <c r="D214" s="40"/>
      <c r="E214" s="40"/>
      <c r="F214" s="40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</row>
    <row r="215" spans="1:24" ht="15.75" customHeight="1" x14ac:dyDescent="0.35">
      <c r="A215" s="81"/>
      <c r="B215" s="38"/>
      <c r="C215" s="82"/>
      <c r="D215" s="40"/>
      <c r="E215" s="40"/>
      <c r="F215" s="40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</row>
    <row r="216" spans="1:24" ht="15.75" customHeight="1" x14ac:dyDescent="0.35">
      <c r="A216" s="81"/>
      <c r="B216" s="38"/>
      <c r="C216" s="82"/>
      <c r="D216" s="40"/>
      <c r="E216" s="40"/>
      <c r="F216" s="40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</row>
    <row r="217" spans="1:24" ht="15.75" customHeight="1" x14ac:dyDescent="0.35">
      <c r="A217" s="81"/>
      <c r="B217" s="38"/>
      <c r="C217" s="82"/>
      <c r="D217" s="40"/>
      <c r="E217" s="40"/>
      <c r="F217" s="40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</row>
    <row r="218" spans="1:24" ht="15.75" customHeight="1" x14ac:dyDescent="0.35">
      <c r="A218" s="81"/>
      <c r="B218" s="38"/>
      <c r="C218" s="82"/>
      <c r="D218" s="40"/>
      <c r="E218" s="40"/>
      <c r="F218" s="40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</row>
    <row r="219" spans="1:24" ht="15.75" customHeight="1" x14ac:dyDescent="0.35">
      <c r="A219" s="81"/>
      <c r="B219" s="38"/>
      <c r="C219" s="82"/>
      <c r="D219" s="40"/>
      <c r="E219" s="40"/>
      <c r="F219" s="40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</row>
    <row r="220" spans="1:24" ht="15.75" customHeight="1" x14ac:dyDescent="0.35">
      <c r="A220" s="81"/>
      <c r="B220" s="38"/>
      <c r="C220" s="82"/>
      <c r="D220" s="40"/>
      <c r="E220" s="40"/>
      <c r="F220" s="40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</row>
    <row r="221" spans="1:24" ht="15.75" customHeight="1" x14ac:dyDescent="0.35">
      <c r="A221" s="81"/>
      <c r="B221" s="38"/>
      <c r="C221" s="82"/>
      <c r="D221" s="40"/>
      <c r="E221" s="40"/>
      <c r="F221" s="40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</row>
    <row r="222" spans="1:24" ht="15.75" customHeight="1" x14ac:dyDescent="0.35">
      <c r="A222" s="81"/>
      <c r="B222" s="38"/>
      <c r="C222" s="82"/>
      <c r="D222" s="40"/>
      <c r="E222" s="40"/>
      <c r="F222" s="40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</row>
    <row r="223" spans="1:24" ht="15.75" customHeight="1" x14ac:dyDescent="0.35">
      <c r="A223" s="81"/>
      <c r="B223" s="38"/>
      <c r="C223" s="82"/>
      <c r="D223" s="40"/>
      <c r="E223" s="40"/>
      <c r="F223" s="40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</row>
    <row r="224" spans="1:24" ht="15.75" customHeight="1" x14ac:dyDescent="0.35">
      <c r="A224" s="81"/>
      <c r="B224" s="38"/>
      <c r="C224" s="82"/>
      <c r="D224" s="40"/>
      <c r="E224" s="40"/>
      <c r="F224" s="40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</row>
    <row r="225" spans="1:24" ht="15.75" customHeight="1" x14ac:dyDescent="0.35">
      <c r="A225" s="81"/>
      <c r="B225" s="38"/>
      <c r="C225" s="82"/>
      <c r="D225" s="40"/>
      <c r="E225" s="40"/>
      <c r="F225" s="40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</row>
    <row r="226" spans="1:24" ht="15.75" customHeight="1" x14ac:dyDescent="0.35">
      <c r="A226" s="81"/>
      <c r="B226" s="38"/>
      <c r="C226" s="82"/>
      <c r="D226" s="40"/>
      <c r="E226" s="40"/>
      <c r="F226" s="40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</row>
    <row r="227" spans="1:24" ht="15.75" customHeight="1" x14ac:dyDescent="0.35">
      <c r="A227" s="81"/>
      <c r="B227" s="38"/>
      <c r="C227" s="82"/>
      <c r="D227" s="40"/>
      <c r="E227" s="40"/>
      <c r="F227" s="40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</row>
    <row r="228" spans="1:24" ht="15.75" customHeight="1" x14ac:dyDescent="0.35">
      <c r="A228" s="81"/>
      <c r="B228" s="38"/>
      <c r="C228" s="82"/>
      <c r="D228" s="40"/>
      <c r="E228" s="40"/>
      <c r="F228" s="40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</row>
    <row r="229" spans="1:24" ht="15.75" customHeight="1" x14ac:dyDescent="0.35">
      <c r="A229" s="81"/>
      <c r="B229" s="38"/>
      <c r="C229" s="82"/>
      <c r="D229" s="40"/>
      <c r="E229" s="40"/>
      <c r="F229" s="40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</row>
    <row r="230" spans="1:24" ht="15.75" customHeight="1" x14ac:dyDescent="0.35">
      <c r="A230" s="81"/>
      <c r="B230" s="38"/>
      <c r="C230" s="82"/>
      <c r="D230" s="40"/>
      <c r="E230" s="40"/>
      <c r="F230" s="40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</row>
    <row r="231" spans="1:24" ht="15.75" customHeight="1" x14ac:dyDescent="0.35">
      <c r="A231" s="81"/>
      <c r="B231" s="38"/>
      <c r="C231" s="82"/>
      <c r="D231" s="40"/>
      <c r="E231" s="40"/>
      <c r="F231" s="40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</row>
    <row r="232" spans="1:24" ht="15.75" customHeight="1" x14ac:dyDescent="0.35">
      <c r="A232" s="81"/>
      <c r="B232" s="38"/>
      <c r="C232" s="82"/>
      <c r="D232" s="40"/>
      <c r="E232" s="40"/>
      <c r="F232" s="40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</row>
    <row r="233" spans="1:24" ht="15.75" customHeight="1" x14ac:dyDescent="0.35">
      <c r="A233" s="81"/>
      <c r="B233" s="38"/>
      <c r="C233" s="82"/>
      <c r="D233" s="40"/>
      <c r="E233" s="40"/>
      <c r="F233" s="40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</row>
    <row r="234" spans="1:24" ht="15.75" customHeight="1" x14ac:dyDescent="0.35">
      <c r="A234" s="81"/>
      <c r="B234" s="38"/>
      <c r="C234" s="82"/>
      <c r="D234" s="40"/>
      <c r="E234" s="40"/>
      <c r="F234" s="40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</row>
    <row r="235" spans="1:24" ht="15.75" customHeight="1" x14ac:dyDescent="0.35">
      <c r="A235" s="81"/>
      <c r="B235" s="38"/>
      <c r="C235" s="82"/>
      <c r="D235" s="40"/>
      <c r="E235" s="40"/>
      <c r="F235" s="40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</row>
    <row r="236" spans="1:24" ht="15.75" customHeight="1" x14ac:dyDescent="0.35">
      <c r="A236" s="81"/>
      <c r="B236" s="38"/>
      <c r="C236" s="82"/>
      <c r="D236" s="40"/>
      <c r="E236" s="40"/>
      <c r="F236" s="40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</row>
    <row r="237" spans="1:24" ht="15.75" customHeight="1" x14ac:dyDescent="0.35">
      <c r="A237" s="81"/>
      <c r="B237" s="38"/>
      <c r="C237" s="82"/>
      <c r="D237" s="40"/>
      <c r="E237" s="40"/>
      <c r="F237" s="40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</row>
    <row r="238" spans="1:24" ht="15.75" customHeight="1" x14ac:dyDescent="0.35">
      <c r="A238" s="81"/>
      <c r="B238" s="38"/>
      <c r="C238" s="82"/>
      <c r="D238" s="40"/>
      <c r="E238" s="40"/>
      <c r="F238" s="40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</row>
    <row r="239" spans="1:24" ht="15.75" customHeight="1" x14ac:dyDescent="0.35">
      <c r="A239" s="81"/>
      <c r="B239" s="38"/>
      <c r="C239" s="82"/>
      <c r="D239" s="40"/>
      <c r="E239" s="40"/>
      <c r="F239" s="40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</row>
    <row r="240" spans="1:24" ht="15.75" customHeight="1" x14ac:dyDescent="0.35">
      <c r="A240" s="81"/>
      <c r="B240" s="38"/>
      <c r="C240" s="82"/>
      <c r="D240" s="40"/>
      <c r="E240" s="40"/>
      <c r="F240" s="40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</row>
    <row r="241" spans="1:24" ht="15.75" customHeight="1" x14ac:dyDescent="0.35">
      <c r="A241" s="81"/>
      <c r="B241" s="38"/>
      <c r="C241" s="82"/>
      <c r="D241" s="40"/>
      <c r="E241" s="40"/>
      <c r="F241" s="40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</row>
    <row r="242" spans="1:24" ht="15.75" customHeight="1" x14ac:dyDescent="0.35">
      <c r="A242" s="81"/>
      <c r="B242" s="38"/>
      <c r="C242" s="82"/>
      <c r="D242" s="40"/>
      <c r="E242" s="40"/>
      <c r="F242" s="40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</row>
    <row r="243" spans="1:24" ht="15.75" customHeight="1" x14ac:dyDescent="0.35">
      <c r="A243" s="81"/>
      <c r="B243" s="38"/>
      <c r="C243" s="82"/>
      <c r="D243" s="40"/>
      <c r="E243" s="40"/>
      <c r="F243" s="40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</row>
    <row r="244" spans="1:24" ht="15.75" customHeight="1" x14ac:dyDescent="0.35">
      <c r="A244" s="81"/>
      <c r="B244" s="38"/>
      <c r="C244" s="82"/>
      <c r="D244" s="40"/>
      <c r="E244" s="40"/>
      <c r="F244" s="40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</row>
    <row r="245" spans="1:24" ht="15.75" customHeight="1" x14ac:dyDescent="0.35">
      <c r="A245" s="81"/>
      <c r="B245" s="38"/>
      <c r="C245" s="82"/>
      <c r="D245" s="40"/>
      <c r="E245" s="40"/>
      <c r="F245" s="40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</row>
    <row r="246" spans="1:24" ht="15.75" customHeight="1" x14ac:dyDescent="0.35">
      <c r="A246" s="81"/>
      <c r="B246" s="38"/>
      <c r="C246" s="82"/>
      <c r="D246" s="40"/>
      <c r="E246" s="40"/>
      <c r="F246" s="40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</row>
    <row r="247" spans="1:24" ht="15.75" customHeight="1" x14ac:dyDescent="0.35">
      <c r="A247" s="81"/>
      <c r="B247" s="38"/>
      <c r="C247" s="82"/>
      <c r="D247" s="40"/>
      <c r="E247" s="40"/>
      <c r="F247" s="40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</row>
    <row r="248" spans="1:24" ht="15.75" customHeight="1" x14ac:dyDescent="0.35">
      <c r="A248" s="81"/>
      <c r="B248" s="38"/>
      <c r="C248" s="82"/>
      <c r="D248" s="40"/>
      <c r="E248" s="40"/>
      <c r="F248" s="40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</row>
    <row r="249" spans="1:24" ht="15.75" customHeight="1" x14ac:dyDescent="0.35">
      <c r="A249" s="81"/>
      <c r="B249" s="38"/>
      <c r="C249" s="82"/>
      <c r="D249" s="40"/>
      <c r="E249" s="40"/>
      <c r="F249" s="40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</row>
    <row r="250" spans="1:24" ht="15.75" customHeight="1" x14ac:dyDescent="0.35">
      <c r="A250" s="81"/>
      <c r="B250" s="38"/>
      <c r="C250" s="82"/>
      <c r="D250" s="40"/>
      <c r="E250" s="40"/>
      <c r="F250" s="40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</row>
    <row r="251" spans="1:24" ht="15.75" customHeight="1" x14ac:dyDescent="0.35">
      <c r="A251" s="81"/>
      <c r="B251" s="38"/>
      <c r="C251" s="82"/>
      <c r="D251" s="40"/>
      <c r="E251" s="40"/>
      <c r="F251" s="40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</row>
    <row r="252" spans="1:24" ht="15.75" customHeight="1" x14ac:dyDescent="0.35">
      <c r="A252" s="81"/>
      <c r="B252" s="38"/>
      <c r="C252" s="82"/>
      <c r="D252" s="40"/>
      <c r="E252" s="40"/>
      <c r="F252" s="40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</row>
    <row r="253" spans="1:24" ht="15.75" customHeight="1" x14ac:dyDescent="0.35">
      <c r="A253" s="81"/>
      <c r="B253" s="38"/>
      <c r="C253" s="82"/>
      <c r="D253" s="40"/>
      <c r="E253" s="40"/>
      <c r="F253" s="40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</row>
    <row r="254" spans="1:24" ht="15.75" customHeight="1" x14ac:dyDescent="0.35">
      <c r="A254" s="81"/>
      <c r="B254" s="38"/>
      <c r="C254" s="82"/>
      <c r="D254" s="40"/>
      <c r="E254" s="40"/>
      <c r="F254" s="40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</row>
    <row r="255" spans="1:24" ht="15.75" customHeight="1" x14ac:dyDescent="0.35">
      <c r="A255" s="81"/>
      <c r="B255" s="38"/>
      <c r="C255" s="82"/>
      <c r="D255" s="40"/>
      <c r="E255" s="40"/>
      <c r="F255" s="40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</row>
    <row r="256" spans="1:24" ht="15.75" customHeight="1" x14ac:dyDescent="0.35">
      <c r="A256" s="81"/>
      <c r="B256" s="38"/>
      <c r="C256" s="82"/>
      <c r="D256" s="40"/>
      <c r="E256" s="40"/>
      <c r="F256" s="40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</row>
    <row r="257" spans="1:24" ht="15.75" customHeight="1" x14ac:dyDescent="0.35">
      <c r="A257" s="81"/>
      <c r="B257" s="38"/>
      <c r="C257" s="82"/>
      <c r="D257" s="40"/>
      <c r="E257" s="40"/>
      <c r="F257" s="40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</row>
    <row r="258" spans="1:24" ht="15.75" customHeight="1" x14ac:dyDescent="0.35">
      <c r="A258" s="81"/>
      <c r="B258" s="38"/>
      <c r="C258" s="82"/>
      <c r="D258" s="40"/>
      <c r="E258" s="40"/>
      <c r="F258" s="40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</row>
    <row r="259" spans="1:24" ht="15.75" customHeight="1" x14ac:dyDescent="0.35">
      <c r="A259" s="81"/>
      <c r="B259" s="38"/>
      <c r="C259" s="82"/>
      <c r="D259" s="40"/>
      <c r="E259" s="40"/>
      <c r="F259" s="40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</row>
    <row r="260" spans="1:24" ht="15.75" customHeight="1" x14ac:dyDescent="0.35">
      <c r="A260" s="81"/>
      <c r="B260" s="38"/>
      <c r="C260" s="82"/>
      <c r="D260" s="40"/>
      <c r="E260" s="40"/>
      <c r="F260" s="40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</row>
    <row r="261" spans="1:24" ht="15.75" customHeight="1" x14ac:dyDescent="0.35">
      <c r="A261" s="81"/>
      <c r="B261" s="38"/>
      <c r="C261" s="82"/>
      <c r="D261" s="40"/>
      <c r="E261" s="40"/>
      <c r="F261" s="40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</row>
    <row r="262" spans="1:24" ht="15.75" customHeight="1" x14ac:dyDescent="0.35">
      <c r="A262" s="81"/>
      <c r="B262" s="38"/>
      <c r="C262" s="82"/>
      <c r="D262" s="40"/>
      <c r="E262" s="40"/>
      <c r="F262" s="40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</row>
    <row r="263" spans="1:24" ht="15.75" customHeight="1" x14ac:dyDescent="0.35">
      <c r="A263" s="81"/>
      <c r="B263" s="38"/>
      <c r="C263" s="82"/>
      <c r="D263" s="40"/>
      <c r="E263" s="40"/>
      <c r="F263" s="40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</row>
    <row r="264" spans="1:24" ht="15.75" customHeight="1" x14ac:dyDescent="0.35">
      <c r="A264" s="81"/>
      <c r="B264" s="38"/>
      <c r="C264" s="82"/>
      <c r="D264" s="40"/>
      <c r="E264" s="40"/>
      <c r="F264" s="40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</row>
    <row r="265" spans="1:24" ht="15.75" customHeight="1" x14ac:dyDescent="0.35">
      <c r="A265" s="81"/>
      <c r="B265" s="38"/>
      <c r="C265" s="82"/>
      <c r="D265" s="40"/>
      <c r="E265" s="40"/>
      <c r="F265" s="40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</row>
    <row r="266" spans="1:24" ht="15.75" customHeight="1" x14ac:dyDescent="0.35">
      <c r="A266" s="81"/>
      <c r="B266" s="38"/>
      <c r="C266" s="82"/>
      <c r="D266" s="40"/>
      <c r="E266" s="40"/>
      <c r="F266" s="40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</row>
    <row r="267" spans="1:24" ht="15.75" customHeight="1" x14ac:dyDescent="0.35">
      <c r="A267" s="81"/>
      <c r="B267" s="38"/>
      <c r="C267" s="82"/>
      <c r="D267" s="40"/>
      <c r="E267" s="40"/>
      <c r="F267" s="40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</row>
    <row r="268" spans="1:24" ht="15.75" customHeight="1" x14ac:dyDescent="0.35">
      <c r="A268" s="81"/>
      <c r="B268" s="38"/>
      <c r="C268" s="82"/>
      <c r="D268" s="40"/>
      <c r="E268" s="40"/>
      <c r="F268" s="40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</row>
    <row r="269" spans="1:24" ht="15.75" customHeight="1" x14ac:dyDescent="0.35">
      <c r="A269" s="81"/>
      <c r="B269" s="38"/>
      <c r="C269" s="82"/>
      <c r="D269" s="40"/>
      <c r="E269" s="40"/>
      <c r="F269" s="40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</row>
    <row r="270" spans="1:24" ht="15.75" customHeight="1" x14ac:dyDescent="0.35">
      <c r="A270" s="81"/>
      <c r="B270" s="38"/>
      <c r="C270" s="82"/>
      <c r="D270" s="40"/>
      <c r="E270" s="40"/>
      <c r="F270" s="40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</row>
    <row r="271" spans="1:24" ht="15.75" customHeight="1" x14ac:dyDescent="0.35">
      <c r="A271" s="81"/>
      <c r="B271" s="38"/>
      <c r="C271" s="82"/>
      <c r="D271" s="40"/>
      <c r="E271" s="40"/>
      <c r="F271" s="40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</row>
    <row r="272" spans="1:24" ht="15.75" customHeight="1" x14ac:dyDescent="0.35">
      <c r="A272" s="81"/>
      <c r="B272" s="38"/>
      <c r="C272" s="82"/>
      <c r="D272" s="40"/>
      <c r="E272" s="40"/>
      <c r="F272" s="40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</row>
    <row r="273" spans="1:24" ht="15.75" customHeight="1" x14ac:dyDescent="0.35">
      <c r="A273" s="81"/>
      <c r="B273" s="38"/>
      <c r="C273" s="82"/>
      <c r="D273" s="40"/>
      <c r="E273" s="40"/>
      <c r="F273" s="40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</row>
    <row r="274" spans="1:24" ht="15.75" customHeight="1" x14ac:dyDescent="0.35">
      <c r="A274" s="81"/>
      <c r="B274" s="38"/>
      <c r="C274" s="82"/>
      <c r="D274" s="40"/>
      <c r="E274" s="40"/>
      <c r="F274" s="40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</row>
    <row r="275" spans="1:24" ht="15.75" customHeight="1" x14ac:dyDescent="0.35">
      <c r="A275" s="81"/>
      <c r="B275" s="38"/>
      <c r="C275" s="82"/>
      <c r="D275" s="40"/>
      <c r="E275" s="40"/>
      <c r="F275" s="40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</row>
    <row r="276" spans="1:24" ht="15.75" customHeight="1" x14ac:dyDescent="0.35">
      <c r="A276" s="81"/>
      <c r="B276" s="38"/>
      <c r="C276" s="82"/>
      <c r="D276" s="40"/>
      <c r="E276" s="40"/>
      <c r="F276" s="40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</row>
    <row r="277" spans="1:24" ht="15.75" customHeight="1" x14ac:dyDescent="0.35">
      <c r="A277" s="81"/>
      <c r="B277" s="38"/>
      <c r="C277" s="82"/>
      <c r="D277" s="40"/>
      <c r="E277" s="40"/>
      <c r="F277" s="40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</row>
    <row r="278" spans="1:24" ht="15.75" customHeight="1" x14ac:dyDescent="0.35">
      <c r="A278" s="81"/>
      <c r="B278" s="38"/>
      <c r="C278" s="82"/>
      <c r="D278" s="40"/>
      <c r="E278" s="40"/>
      <c r="F278" s="40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</row>
    <row r="279" spans="1:24" ht="15.75" customHeight="1" x14ac:dyDescent="0.35">
      <c r="A279" s="81"/>
      <c r="B279" s="38"/>
      <c r="C279" s="82"/>
      <c r="D279" s="40"/>
      <c r="E279" s="40"/>
      <c r="F279" s="40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</row>
    <row r="280" spans="1:24" ht="15.75" customHeight="1" x14ac:dyDescent="0.35">
      <c r="A280" s="81"/>
      <c r="B280" s="38"/>
      <c r="C280" s="82"/>
      <c r="D280" s="40"/>
      <c r="E280" s="40"/>
      <c r="F280" s="40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</row>
    <row r="281" spans="1:24" ht="15.75" customHeight="1" x14ac:dyDescent="0.35">
      <c r="A281" s="81"/>
      <c r="B281" s="38"/>
      <c r="C281" s="82"/>
      <c r="D281" s="40"/>
      <c r="E281" s="40"/>
      <c r="F281" s="40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</row>
    <row r="282" spans="1:24" ht="15.75" customHeight="1" x14ac:dyDescent="0.35">
      <c r="A282" s="81"/>
      <c r="B282" s="38"/>
      <c r="C282" s="82"/>
      <c r="D282" s="40"/>
      <c r="E282" s="40"/>
      <c r="F282" s="40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</row>
    <row r="283" spans="1:24" ht="15.75" customHeight="1" x14ac:dyDescent="0.35">
      <c r="A283" s="81"/>
      <c r="B283" s="38"/>
      <c r="C283" s="82"/>
      <c r="D283" s="40"/>
      <c r="E283" s="40"/>
      <c r="F283" s="40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</row>
    <row r="284" spans="1:24" ht="15.75" customHeight="1" x14ac:dyDescent="0.35">
      <c r="A284" s="81"/>
      <c r="B284" s="38"/>
      <c r="C284" s="82"/>
      <c r="D284" s="40"/>
      <c r="E284" s="40"/>
      <c r="F284" s="40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</row>
    <row r="285" spans="1:24" ht="15.75" customHeight="1" x14ac:dyDescent="0.35">
      <c r="A285" s="81"/>
      <c r="B285" s="38"/>
      <c r="C285" s="82"/>
      <c r="D285" s="40"/>
      <c r="E285" s="40"/>
      <c r="F285" s="40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</row>
    <row r="286" spans="1:24" ht="15.75" customHeight="1" x14ac:dyDescent="0.35">
      <c r="A286" s="81"/>
      <c r="B286" s="38"/>
      <c r="C286" s="82"/>
      <c r="D286" s="40"/>
      <c r="E286" s="40"/>
      <c r="F286" s="40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</row>
    <row r="287" spans="1:24" ht="15.75" customHeight="1" x14ac:dyDescent="0.35">
      <c r="A287" s="81"/>
      <c r="B287" s="38"/>
      <c r="C287" s="82"/>
      <c r="D287" s="40"/>
      <c r="E287" s="40"/>
      <c r="F287" s="40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</row>
    <row r="288" spans="1:24" ht="15.75" customHeight="1" x14ac:dyDescent="0.35">
      <c r="A288" s="81"/>
      <c r="B288" s="38"/>
      <c r="C288" s="82"/>
      <c r="D288" s="40"/>
      <c r="E288" s="40"/>
      <c r="F288" s="40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</row>
    <row r="289" spans="1:24" ht="15.75" customHeight="1" x14ac:dyDescent="0.35">
      <c r="A289" s="81"/>
      <c r="B289" s="38"/>
      <c r="C289" s="82"/>
      <c r="D289" s="40"/>
      <c r="E289" s="40"/>
      <c r="F289" s="40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</row>
    <row r="290" spans="1:24" ht="15.75" customHeight="1" x14ac:dyDescent="0.35">
      <c r="A290" s="81"/>
      <c r="B290" s="38"/>
      <c r="C290" s="82"/>
      <c r="D290" s="40"/>
      <c r="E290" s="40"/>
      <c r="F290" s="40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</row>
    <row r="291" spans="1:24" ht="15.75" customHeight="1" x14ac:dyDescent="0.35">
      <c r="A291" s="81"/>
      <c r="B291" s="38"/>
      <c r="C291" s="82"/>
      <c r="D291" s="40"/>
      <c r="E291" s="40"/>
      <c r="F291" s="40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</row>
    <row r="292" spans="1:24" ht="15.75" customHeight="1" x14ac:dyDescent="0.35">
      <c r="A292" s="81"/>
      <c r="B292" s="38"/>
      <c r="C292" s="82"/>
      <c r="D292" s="40"/>
      <c r="E292" s="40"/>
      <c r="F292" s="40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</row>
    <row r="293" spans="1:24" ht="15.75" customHeight="1" x14ac:dyDescent="0.35">
      <c r="A293" s="81"/>
      <c r="B293" s="38"/>
      <c r="C293" s="82"/>
      <c r="D293" s="40"/>
      <c r="E293" s="40"/>
      <c r="F293" s="40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</row>
    <row r="294" spans="1:24" ht="15.75" customHeight="1" x14ac:dyDescent="0.35">
      <c r="A294" s="81"/>
      <c r="B294" s="38"/>
      <c r="C294" s="82"/>
      <c r="D294" s="40"/>
      <c r="E294" s="40"/>
      <c r="F294" s="40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</row>
    <row r="295" spans="1:24" ht="15.75" customHeight="1" x14ac:dyDescent="0.35">
      <c r="A295" s="81"/>
      <c r="B295" s="38"/>
      <c r="C295" s="82"/>
      <c r="D295" s="40"/>
      <c r="E295" s="40"/>
      <c r="F295" s="40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</row>
    <row r="296" spans="1:24" ht="15.75" customHeight="1" x14ac:dyDescent="0.35">
      <c r="A296" s="81"/>
      <c r="B296" s="38"/>
      <c r="C296" s="82"/>
      <c r="D296" s="40"/>
      <c r="E296" s="40"/>
      <c r="F296" s="40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</row>
    <row r="297" spans="1:24" ht="15.75" customHeight="1" x14ac:dyDescent="0.35">
      <c r="A297" s="81"/>
      <c r="B297" s="38"/>
      <c r="C297" s="82"/>
      <c r="D297" s="40"/>
      <c r="E297" s="40"/>
      <c r="F297" s="40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</row>
    <row r="298" spans="1:24" ht="15.75" customHeight="1" x14ac:dyDescent="0.35">
      <c r="A298" s="81"/>
      <c r="B298" s="38"/>
      <c r="C298" s="82"/>
      <c r="D298" s="40"/>
      <c r="E298" s="40"/>
      <c r="F298" s="40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</row>
    <row r="299" spans="1:24" ht="15.75" customHeight="1" x14ac:dyDescent="0.35">
      <c r="A299" s="81"/>
      <c r="B299" s="38"/>
      <c r="C299" s="82"/>
      <c r="D299" s="40"/>
      <c r="E299" s="40"/>
      <c r="F299" s="40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</row>
    <row r="300" spans="1:24" ht="15.75" customHeight="1" x14ac:dyDescent="0.35">
      <c r="A300" s="81"/>
      <c r="B300" s="38"/>
      <c r="C300" s="82"/>
      <c r="D300" s="40"/>
      <c r="E300" s="40"/>
      <c r="F300" s="40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</row>
    <row r="301" spans="1:24" ht="15.75" customHeight="1" x14ac:dyDescent="0.35">
      <c r="A301" s="81"/>
      <c r="B301" s="38"/>
      <c r="C301" s="82"/>
      <c r="D301" s="40"/>
      <c r="E301" s="40"/>
      <c r="F301" s="40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</row>
    <row r="302" spans="1:24" ht="15.75" customHeight="1" x14ac:dyDescent="0.35">
      <c r="A302" s="81"/>
      <c r="B302" s="38"/>
      <c r="C302" s="82"/>
      <c r="D302" s="40"/>
      <c r="E302" s="40"/>
      <c r="F302" s="40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</row>
    <row r="303" spans="1:24" ht="15.75" customHeight="1" x14ac:dyDescent="0.35">
      <c r="A303" s="81"/>
      <c r="B303" s="38"/>
      <c r="C303" s="82"/>
      <c r="D303" s="40"/>
      <c r="E303" s="40"/>
      <c r="F303" s="40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</row>
    <row r="304" spans="1:24" ht="15.75" customHeight="1" x14ac:dyDescent="0.35">
      <c r="A304" s="81"/>
      <c r="B304" s="38"/>
      <c r="C304" s="82"/>
      <c r="D304" s="40"/>
      <c r="E304" s="40"/>
      <c r="F304" s="40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</row>
    <row r="305" spans="1:24" ht="15.75" customHeight="1" x14ac:dyDescent="0.35">
      <c r="A305" s="81"/>
      <c r="B305" s="38"/>
      <c r="C305" s="82"/>
      <c r="D305" s="40"/>
      <c r="E305" s="40"/>
      <c r="F305" s="40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</row>
    <row r="306" spans="1:24" ht="15.75" customHeight="1" x14ac:dyDescent="0.35">
      <c r="A306" s="81"/>
      <c r="B306" s="38"/>
      <c r="C306" s="82"/>
      <c r="D306" s="40"/>
      <c r="E306" s="40"/>
      <c r="F306" s="40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</row>
    <row r="307" spans="1:24" ht="15.75" customHeight="1" x14ac:dyDescent="0.35">
      <c r="A307" s="81"/>
      <c r="B307" s="38"/>
      <c r="C307" s="82"/>
      <c r="D307" s="40"/>
      <c r="E307" s="40"/>
      <c r="F307" s="40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</row>
    <row r="308" spans="1:24" ht="15.75" customHeight="1" x14ac:dyDescent="0.35">
      <c r="A308" s="81"/>
      <c r="B308" s="38"/>
      <c r="C308" s="82"/>
      <c r="D308" s="40"/>
      <c r="E308" s="40"/>
      <c r="F308" s="40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</row>
    <row r="309" spans="1:24" ht="15.75" customHeight="1" x14ac:dyDescent="0.35">
      <c r="A309" s="81"/>
      <c r="B309" s="38"/>
      <c r="C309" s="82"/>
      <c r="D309" s="40"/>
      <c r="E309" s="40"/>
      <c r="F309" s="40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</row>
    <row r="310" spans="1:24" ht="15.75" customHeight="1" x14ac:dyDescent="0.35">
      <c r="A310" s="81"/>
      <c r="B310" s="38"/>
      <c r="C310" s="82"/>
      <c r="D310" s="40"/>
      <c r="E310" s="40"/>
      <c r="F310" s="40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</row>
    <row r="311" spans="1:24" ht="15.75" customHeight="1" x14ac:dyDescent="0.35">
      <c r="A311" s="81"/>
      <c r="B311" s="38"/>
      <c r="C311" s="82"/>
      <c r="D311" s="40"/>
      <c r="E311" s="40"/>
      <c r="F311" s="40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</row>
    <row r="312" spans="1:24" ht="15.75" customHeight="1" x14ac:dyDescent="0.35">
      <c r="A312" s="81"/>
      <c r="B312" s="38"/>
      <c r="C312" s="82"/>
      <c r="D312" s="40"/>
      <c r="E312" s="40"/>
      <c r="F312" s="40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</row>
    <row r="313" spans="1:24" ht="15.75" customHeight="1" x14ac:dyDescent="0.35">
      <c r="A313" s="81"/>
      <c r="B313" s="38"/>
      <c r="C313" s="82"/>
      <c r="D313" s="40"/>
      <c r="E313" s="40"/>
      <c r="F313" s="40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</row>
    <row r="314" spans="1:24" ht="15.75" customHeight="1" x14ac:dyDescent="0.35">
      <c r="A314" s="81"/>
      <c r="B314" s="38"/>
      <c r="C314" s="82"/>
      <c r="D314" s="40"/>
      <c r="E314" s="40"/>
      <c r="F314" s="40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</row>
    <row r="315" spans="1:24" ht="15.75" customHeight="1" x14ac:dyDescent="0.35">
      <c r="A315" s="81"/>
      <c r="B315" s="38"/>
      <c r="C315" s="82"/>
      <c r="D315" s="40"/>
      <c r="E315" s="40"/>
      <c r="F315" s="40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</row>
    <row r="316" spans="1:24" ht="15.75" customHeight="1" x14ac:dyDescent="0.35">
      <c r="A316" s="81"/>
      <c r="B316" s="38"/>
      <c r="C316" s="82"/>
      <c r="D316" s="40"/>
      <c r="E316" s="40"/>
      <c r="F316" s="40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</row>
    <row r="317" spans="1:24" ht="15.75" customHeight="1" x14ac:dyDescent="0.35">
      <c r="A317" s="81"/>
      <c r="B317" s="38"/>
      <c r="C317" s="82"/>
      <c r="D317" s="40"/>
      <c r="E317" s="40"/>
      <c r="F317" s="40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</row>
    <row r="318" spans="1:24" ht="15.75" customHeight="1" x14ac:dyDescent="0.35">
      <c r="A318" s="81"/>
      <c r="B318" s="38"/>
      <c r="C318" s="82"/>
      <c r="D318" s="40"/>
      <c r="E318" s="40"/>
      <c r="F318" s="40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</row>
    <row r="319" spans="1:24" ht="15.75" customHeight="1" x14ac:dyDescent="0.35">
      <c r="A319" s="81"/>
      <c r="B319" s="38"/>
      <c r="C319" s="82"/>
      <c r="D319" s="40"/>
      <c r="E319" s="40"/>
      <c r="F319" s="40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</row>
    <row r="320" spans="1:24" ht="15.75" customHeight="1" x14ac:dyDescent="0.35">
      <c r="A320" s="81"/>
      <c r="B320" s="38"/>
      <c r="C320" s="82"/>
      <c r="D320" s="40"/>
      <c r="E320" s="40"/>
      <c r="F320" s="40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</row>
    <row r="321" spans="1:24" ht="15.75" customHeight="1" x14ac:dyDescent="0.35">
      <c r="A321" s="81"/>
      <c r="B321" s="38"/>
      <c r="C321" s="82"/>
      <c r="D321" s="40"/>
      <c r="E321" s="40"/>
      <c r="F321" s="40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</row>
    <row r="322" spans="1:24" ht="15.75" customHeight="1" x14ac:dyDescent="0.35">
      <c r="A322" s="81"/>
      <c r="B322" s="38"/>
      <c r="C322" s="82"/>
      <c r="D322" s="40"/>
      <c r="E322" s="40"/>
      <c r="F322" s="40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</row>
    <row r="323" spans="1:24" ht="15.75" customHeight="1" x14ac:dyDescent="0.35">
      <c r="A323" s="81"/>
      <c r="B323" s="38"/>
      <c r="C323" s="82"/>
      <c r="D323" s="40"/>
      <c r="E323" s="40"/>
      <c r="F323" s="40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</row>
    <row r="324" spans="1:24" ht="15.75" customHeight="1" x14ac:dyDescent="0.35">
      <c r="A324" s="81"/>
      <c r="B324" s="38"/>
      <c r="C324" s="82"/>
      <c r="D324" s="40"/>
      <c r="E324" s="40"/>
      <c r="F324" s="40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</row>
    <row r="325" spans="1:24" ht="15.75" customHeight="1" x14ac:dyDescent="0.35">
      <c r="A325" s="81"/>
      <c r="B325" s="38"/>
      <c r="C325" s="82"/>
      <c r="D325" s="40"/>
      <c r="E325" s="40"/>
      <c r="F325" s="40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</row>
    <row r="326" spans="1:24" ht="15.75" customHeight="1" x14ac:dyDescent="0.35">
      <c r="A326" s="81"/>
      <c r="B326" s="38"/>
      <c r="C326" s="82"/>
      <c r="D326" s="40"/>
      <c r="E326" s="40"/>
      <c r="F326" s="40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</row>
    <row r="327" spans="1:24" ht="15.75" customHeight="1" x14ac:dyDescent="0.35">
      <c r="A327" s="81"/>
      <c r="B327" s="38"/>
      <c r="C327" s="82"/>
      <c r="D327" s="40"/>
      <c r="E327" s="40"/>
      <c r="F327" s="40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</row>
    <row r="328" spans="1:24" ht="15.75" customHeight="1" x14ac:dyDescent="0.35">
      <c r="A328" s="81"/>
      <c r="B328" s="38"/>
      <c r="C328" s="82"/>
      <c r="D328" s="40"/>
      <c r="E328" s="40"/>
      <c r="F328" s="40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</row>
    <row r="329" spans="1:24" ht="15.75" customHeight="1" x14ac:dyDescent="0.35">
      <c r="A329" s="81"/>
      <c r="B329" s="38"/>
      <c r="C329" s="82"/>
      <c r="D329" s="40"/>
      <c r="E329" s="40"/>
      <c r="F329" s="40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</row>
    <row r="330" spans="1:24" ht="15.75" customHeight="1" x14ac:dyDescent="0.35">
      <c r="A330" s="81"/>
      <c r="B330" s="38"/>
      <c r="C330" s="82"/>
      <c r="D330" s="40"/>
      <c r="E330" s="40"/>
      <c r="F330" s="40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</row>
    <row r="331" spans="1:24" ht="15.75" customHeight="1" x14ac:dyDescent="0.35">
      <c r="A331" s="81"/>
      <c r="B331" s="38"/>
      <c r="C331" s="82"/>
      <c r="D331" s="40"/>
      <c r="E331" s="40"/>
      <c r="F331" s="40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</row>
    <row r="332" spans="1:24" ht="15.75" customHeight="1" x14ac:dyDescent="0.35">
      <c r="A332" s="81"/>
      <c r="B332" s="38"/>
      <c r="C332" s="82"/>
      <c r="D332" s="40"/>
      <c r="E332" s="40"/>
      <c r="F332" s="40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</row>
    <row r="333" spans="1:24" ht="15.75" customHeight="1" x14ac:dyDescent="0.35">
      <c r="A333" s="81"/>
      <c r="B333" s="38"/>
      <c r="C333" s="82"/>
      <c r="D333" s="40"/>
      <c r="E333" s="40"/>
      <c r="F333" s="40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</row>
    <row r="334" spans="1:24" ht="15.75" customHeight="1" x14ac:dyDescent="0.35">
      <c r="A334" s="81"/>
      <c r="B334" s="38"/>
      <c r="C334" s="82"/>
      <c r="D334" s="40"/>
      <c r="E334" s="40"/>
      <c r="F334" s="40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</row>
    <row r="335" spans="1:24" ht="15.75" customHeight="1" x14ac:dyDescent="0.35">
      <c r="A335" s="81"/>
      <c r="B335" s="38"/>
      <c r="C335" s="82"/>
      <c r="D335" s="40"/>
      <c r="E335" s="40"/>
      <c r="F335" s="40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</row>
    <row r="336" spans="1:24" ht="15.75" customHeight="1" x14ac:dyDescent="0.35">
      <c r="A336" s="81"/>
      <c r="B336" s="38"/>
      <c r="C336" s="82"/>
      <c r="D336" s="40"/>
      <c r="E336" s="40"/>
      <c r="F336" s="40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</row>
    <row r="337" spans="1:24" ht="15.75" customHeight="1" x14ac:dyDescent="0.35">
      <c r="A337" s="81"/>
      <c r="B337" s="38"/>
      <c r="C337" s="82"/>
      <c r="D337" s="40"/>
      <c r="E337" s="40"/>
      <c r="F337" s="40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</row>
    <row r="338" spans="1:24" ht="15.75" customHeight="1" x14ac:dyDescent="0.35">
      <c r="A338" s="81"/>
      <c r="B338" s="38"/>
      <c r="C338" s="82"/>
      <c r="D338" s="40"/>
      <c r="E338" s="40"/>
      <c r="F338" s="40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</row>
    <row r="339" spans="1:24" ht="15.75" customHeight="1" x14ac:dyDescent="0.35">
      <c r="A339" s="81"/>
      <c r="B339" s="38"/>
      <c r="C339" s="82"/>
      <c r="D339" s="40"/>
      <c r="E339" s="40"/>
      <c r="F339" s="40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</row>
    <row r="340" spans="1:24" ht="15.75" customHeight="1" x14ac:dyDescent="0.35">
      <c r="A340" s="81"/>
      <c r="B340" s="38"/>
      <c r="C340" s="82"/>
      <c r="D340" s="40"/>
      <c r="E340" s="40"/>
      <c r="F340" s="40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</row>
    <row r="341" spans="1:24" ht="15.75" customHeight="1" x14ac:dyDescent="0.35">
      <c r="A341" s="81"/>
      <c r="B341" s="38"/>
      <c r="C341" s="82"/>
      <c r="D341" s="40"/>
      <c r="E341" s="40"/>
      <c r="F341" s="40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</row>
    <row r="342" spans="1:24" ht="15.75" customHeight="1" x14ac:dyDescent="0.35">
      <c r="A342" s="81"/>
      <c r="B342" s="38"/>
      <c r="C342" s="82"/>
      <c r="D342" s="40"/>
      <c r="E342" s="40"/>
      <c r="F342" s="40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</row>
    <row r="343" spans="1:24" ht="15.75" customHeight="1" x14ac:dyDescent="0.35">
      <c r="A343" s="81"/>
      <c r="B343" s="38"/>
      <c r="C343" s="82"/>
      <c r="D343" s="40"/>
      <c r="E343" s="40"/>
      <c r="F343" s="40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</row>
    <row r="344" spans="1:24" ht="15.75" customHeight="1" x14ac:dyDescent="0.35">
      <c r="A344" s="81"/>
      <c r="B344" s="38"/>
      <c r="C344" s="82"/>
      <c r="D344" s="40"/>
      <c r="E344" s="40"/>
      <c r="F344" s="40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</row>
    <row r="345" spans="1:24" ht="15.75" customHeight="1" x14ac:dyDescent="0.35">
      <c r="A345" s="81"/>
      <c r="B345" s="38"/>
      <c r="C345" s="82"/>
      <c r="D345" s="40"/>
      <c r="E345" s="40"/>
      <c r="F345" s="40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</row>
    <row r="346" spans="1:24" ht="15.75" customHeight="1" x14ac:dyDescent="0.35">
      <c r="A346" s="81"/>
      <c r="B346" s="38"/>
      <c r="C346" s="82"/>
      <c r="D346" s="40"/>
      <c r="E346" s="40"/>
      <c r="F346" s="40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</row>
    <row r="347" spans="1:24" ht="15.75" customHeight="1" x14ac:dyDescent="0.35">
      <c r="A347" s="81"/>
      <c r="B347" s="38"/>
      <c r="C347" s="82"/>
      <c r="D347" s="40"/>
      <c r="E347" s="40"/>
      <c r="F347" s="40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</row>
    <row r="348" spans="1:24" ht="15.75" customHeight="1" x14ac:dyDescent="0.35">
      <c r="A348" s="81"/>
      <c r="B348" s="38"/>
      <c r="C348" s="82"/>
      <c r="D348" s="40"/>
      <c r="E348" s="40"/>
      <c r="F348" s="40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</row>
    <row r="349" spans="1:24" ht="15.75" customHeight="1" x14ac:dyDescent="0.35">
      <c r="A349" s="81"/>
      <c r="B349" s="38"/>
      <c r="C349" s="82"/>
      <c r="D349" s="40"/>
      <c r="E349" s="40"/>
      <c r="F349" s="40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</row>
    <row r="350" spans="1:24" ht="15.75" customHeight="1" x14ac:dyDescent="0.35">
      <c r="A350" s="81"/>
      <c r="B350" s="38"/>
      <c r="C350" s="82"/>
      <c r="D350" s="40"/>
      <c r="E350" s="40"/>
      <c r="F350" s="40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</row>
    <row r="351" spans="1:24" ht="15.75" customHeight="1" x14ac:dyDescent="0.35">
      <c r="A351" s="81"/>
      <c r="B351" s="38"/>
      <c r="C351" s="82"/>
      <c r="D351" s="40"/>
      <c r="E351" s="40"/>
      <c r="F351" s="40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</row>
    <row r="352" spans="1:24" ht="15.75" customHeight="1" x14ac:dyDescent="0.35">
      <c r="A352" s="81"/>
      <c r="B352" s="38"/>
      <c r="C352" s="82"/>
      <c r="D352" s="40"/>
      <c r="E352" s="40"/>
      <c r="F352" s="40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</row>
    <row r="353" spans="1:24" ht="15.75" customHeight="1" x14ac:dyDescent="0.35">
      <c r="A353" s="81"/>
      <c r="B353" s="38"/>
      <c r="C353" s="82"/>
      <c r="D353" s="40"/>
      <c r="E353" s="40"/>
      <c r="F353" s="40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</row>
    <row r="354" spans="1:24" ht="15.75" customHeight="1" x14ac:dyDescent="0.35">
      <c r="A354" s="81"/>
      <c r="B354" s="38"/>
      <c r="C354" s="82"/>
      <c r="D354" s="40"/>
      <c r="E354" s="40"/>
      <c r="F354" s="40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</row>
    <row r="355" spans="1:24" ht="15.75" customHeight="1" x14ac:dyDescent="0.35">
      <c r="A355" s="81"/>
      <c r="B355" s="38"/>
      <c r="C355" s="82"/>
      <c r="D355" s="40"/>
      <c r="E355" s="40"/>
      <c r="F355" s="40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</row>
    <row r="356" spans="1:24" ht="15.75" customHeight="1" x14ac:dyDescent="0.35">
      <c r="A356" s="81"/>
      <c r="B356" s="38"/>
      <c r="C356" s="82"/>
      <c r="D356" s="40"/>
      <c r="E356" s="40"/>
      <c r="F356" s="40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</row>
    <row r="357" spans="1:24" ht="15.75" customHeight="1" x14ac:dyDescent="0.35">
      <c r="A357" s="81"/>
      <c r="B357" s="38"/>
      <c r="C357" s="82"/>
      <c r="D357" s="40"/>
      <c r="E357" s="40"/>
      <c r="F357" s="40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</row>
    <row r="358" spans="1:24" ht="15.75" customHeight="1" x14ac:dyDescent="0.35">
      <c r="A358" s="81"/>
      <c r="B358" s="38"/>
      <c r="C358" s="82"/>
      <c r="D358" s="40"/>
      <c r="E358" s="40"/>
      <c r="F358" s="40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</row>
    <row r="359" spans="1:24" ht="15.75" customHeight="1" x14ac:dyDescent="0.35">
      <c r="A359" s="81"/>
      <c r="B359" s="38"/>
      <c r="C359" s="82"/>
      <c r="D359" s="40"/>
      <c r="E359" s="40"/>
      <c r="F359" s="40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</row>
    <row r="360" spans="1:24" ht="15.75" customHeight="1" x14ac:dyDescent="0.35">
      <c r="A360" s="81"/>
      <c r="B360" s="38"/>
      <c r="C360" s="82"/>
      <c r="D360" s="40"/>
      <c r="E360" s="40"/>
      <c r="F360" s="40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</row>
    <row r="361" spans="1:24" ht="15.75" customHeight="1" x14ac:dyDescent="0.35">
      <c r="A361" s="81"/>
      <c r="B361" s="38"/>
      <c r="C361" s="82"/>
      <c r="D361" s="40"/>
      <c r="E361" s="40"/>
      <c r="F361" s="40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</row>
    <row r="362" spans="1:24" ht="15.75" customHeight="1" x14ac:dyDescent="0.35">
      <c r="A362" s="81"/>
      <c r="B362" s="38"/>
      <c r="C362" s="82"/>
      <c r="D362" s="40"/>
      <c r="E362" s="40"/>
      <c r="F362" s="40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</row>
    <row r="363" spans="1:24" ht="15.75" customHeight="1" x14ac:dyDescent="0.35">
      <c r="A363" s="81"/>
      <c r="B363" s="38"/>
      <c r="C363" s="82"/>
      <c r="D363" s="40"/>
      <c r="E363" s="40"/>
      <c r="F363" s="40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</row>
    <row r="364" spans="1:24" ht="15.75" customHeight="1" x14ac:dyDescent="0.35">
      <c r="A364" s="81"/>
      <c r="B364" s="38"/>
      <c r="C364" s="82"/>
      <c r="D364" s="40"/>
      <c r="E364" s="40"/>
      <c r="F364" s="40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</row>
    <row r="365" spans="1:24" ht="15.75" customHeight="1" x14ac:dyDescent="0.35">
      <c r="A365" s="81"/>
      <c r="B365" s="38"/>
      <c r="C365" s="82"/>
      <c r="D365" s="40"/>
      <c r="E365" s="40"/>
      <c r="F365" s="40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</row>
    <row r="366" spans="1:24" ht="15.75" customHeight="1" x14ac:dyDescent="0.35">
      <c r="A366" s="81"/>
      <c r="B366" s="38"/>
      <c r="C366" s="82"/>
      <c r="D366" s="40"/>
      <c r="E366" s="40"/>
      <c r="F366" s="40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</row>
    <row r="367" spans="1:24" ht="15.75" customHeight="1" x14ac:dyDescent="0.35">
      <c r="A367" s="81"/>
      <c r="B367" s="38"/>
      <c r="C367" s="82"/>
      <c r="D367" s="40"/>
      <c r="E367" s="40"/>
      <c r="F367" s="40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</row>
    <row r="368" spans="1:24" ht="15.75" customHeight="1" x14ac:dyDescent="0.35">
      <c r="A368" s="81"/>
      <c r="B368" s="38"/>
      <c r="C368" s="82"/>
      <c r="D368" s="40"/>
      <c r="E368" s="40"/>
      <c r="F368" s="40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</row>
    <row r="369" spans="1:24" ht="15.75" customHeight="1" x14ac:dyDescent="0.35">
      <c r="A369" s="81"/>
      <c r="B369" s="38"/>
      <c r="C369" s="82"/>
      <c r="D369" s="40"/>
      <c r="E369" s="40"/>
      <c r="F369" s="40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</row>
    <row r="370" spans="1:24" ht="15.75" customHeight="1" x14ac:dyDescent="0.35">
      <c r="A370" s="81"/>
      <c r="B370" s="38"/>
      <c r="C370" s="82"/>
      <c r="D370" s="40"/>
      <c r="E370" s="40"/>
      <c r="F370" s="40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</row>
    <row r="371" spans="1:24" ht="15.75" customHeight="1" x14ac:dyDescent="0.35">
      <c r="A371" s="81"/>
      <c r="B371" s="38"/>
      <c r="C371" s="82"/>
      <c r="D371" s="40"/>
      <c r="E371" s="40"/>
      <c r="F371" s="40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</row>
    <row r="372" spans="1:24" ht="15.75" customHeight="1" x14ac:dyDescent="0.35">
      <c r="A372" s="81"/>
      <c r="B372" s="38"/>
      <c r="C372" s="82"/>
      <c r="D372" s="40"/>
      <c r="E372" s="40"/>
      <c r="F372" s="40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</row>
    <row r="373" spans="1:24" ht="15.75" customHeight="1" x14ac:dyDescent="0.35">
      <c r="A373" s="81"/>
      <c r="B373" s="38"/>
      <c r="C373" s="82"/>
      <c r="D373" s="40"/>
      <c r="E373" s="40"/>
      <c r="F373" s="40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</row>
    <row r="374" spans="1:24" ht="15.75" customHeight="1" x14ac:dyDescent="0.35">
      <c r="A374" s="81"/>
      <c r="B374" s="38"/>
      <c r="C374" s="82"/>
      <c r="D374" s="40"/>
      <c r="E374" s="40"/>
      <c r="F374" s="40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</row>
    <row r="375" spans="1:24" ht="15.75" customHeight="1" x14ac:dyDescent="0.35">
      <c r="A375" s="81"/>
      <c r="B375" s="38"/>
      <c r="C375" s="82"/>
      <c r="D375" s="40"/>
      <c r="E375" s="40"/>
      <c r="F375" s="40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</row>
    <row r="376" spans="1:24" ht="15.75" customHeight="1" x14ac:dyDescent="0.35">
      <c r="A376" s="81"/>
      <c r="B376" s="38"/>
      <c r="C376" s="82"/>
      <c r="D376" s="40"/>
      <c r="E376" s="40"/>
      <c r="F376" s="40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</row>
    <row r="377" spans="1:24" ht="15.75" customHeight="1" x14ac:dyDescent="0.35">
      <c r="A377" s="81"/>
      <c r="B377" s="38"/>
      <c r="C377" s="82"/>
      <c r="D377" s="40"/>
      <c r="E377" s="40"/>
      <c r="F377" s="40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</row>
    <row r="378" spans="1:24" ht="15.75" customHeight="1" x14ac:dyDescent="0.35">
      <c r="A378" s="81"/>
      <c r="B378" s="38"/>
      <c r="C378" s="82"/>
      <c r="D378" s="40"/>
      <c r="E378" s="40"/>
      <c r="F378" s="40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</row>
    <row r="379" spans="1:24" ht="15.75" customHeight="1" x14ac:dyDescent="0.35">
      <c r="A379" s="81"/>
      <c r="B379" s="38"/>
      <c r="C379" s="82"/>
      <c r="D379" s="40"/>
      <c r="E379" s="40"/>
      <c r="F379" s="40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</row>
    <row r="380" spans="1:24" ht="15.75" customHeight="1" x14ac:dyDescent="0.35">
      <c r="A380" s="81"/>
      <c r="B380" s="38"/>
      <c r="C380" s="82"/>
      <c r="D380" s="40"/>
      <c r="E380" s="40"/>
      <c r="F380" s="40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</row>
    <row r="381" spans="1:24" ht="15.75" customHeight="1" x14ac:dyDescent="0.35">
      <c r="A381" s="81"/>
      <c r="B381" s="38"/>
      <c r="C381" s="82"/>
      <c r="D381" s="40"/>
      <c r="E381" s="40"/>
      <c r="F381" s="40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</row>
    <row r="382" spans="1:24" ht="15.75" customHeight="1" x14ac:dyDescent="0.35">
      <c r="A382" s="81"/>
      <c r="B382" s="38"/>
      <c r="C382" s="82"/>
      <c r="D382" s="40"/>
      <c r="E382" s="40"/>
      <c r="F382" s="40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</row>
    <row r="383" spans="1:24" ht="15.75" customHeight="1" x14ac:dyDescent="0.35">
      <c r="A383" s="81"/>
      <c r="B383" s="38"/>
      <c r="C383" s="82"/>
      <c r="D383" s="40"/>
      <c r="E383" s="40"/>
      <c r="F383" s="40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</row>
    <row r="384" spans="1:24" ht="15.75" customHeight="1" x14ac:dyDescent="0.35">
      <c r="A384" s="81"/>
      <c r="B384" s="38"/>
      <c r="C384" s="82"/>
      <c r="D384" s="40"/>
      <c r="E384" s="40"/>
      <c r="F384" s="40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</row>
    <row r="385" spans="1:24" ht="15.75" customHeight="1" x14ac:dyDescent="0.35">
      <c r="A385" s="81"/>
      <c r="B385" s="38"/>
      <c r="C385" s="82"/>
      <c r="D385" s="40"/>
      <c r="E385" s="40"/>
      <c r="F385" s="40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</row>
    <row r="386" spans="1:24" ht="15.75" customHeight="1" x14ac:dyDescent="0.35">
      <c r="A386" s="81"/>
      <c r="B386" s="38"/>
      <c r="C386" s="82"/>
      <c r="D386" s="40"/>
      <c r="E386" s="40"/>
      <c r="F386" s="40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</row>
    <row r="387" spans="1:24" ht="15.75" customHeight="1" x14ac:dyDescent="0.35">
      <c r="A387" s="81"/>
      <c r="B387" s="38"/>
      <c r="C387" s="82"/>
      <c r="D387" s="40"/>
      <c r="E387" s="40"/>
      <c r="F387" s="40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</row>
    <row r="388" spans="1:24" ht="15.75" customHeight="1" x14ac:dyDescent="0.35">
      <c r="A388" s="81"/>
      <c r="B388" s="38"/>
      <c r="C388" s="82"/>
      <c r="D388" s="40"/>
      <c r="E388" s="40"/>
      <c r="F388" s="40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</row>
    <row r="389" spans="1:24" ht="15.75" customHeight="1" x14ac:dyDescent="0.35">
      <c r="A389" s="81"/>
      <c r="B389" s="38"/>
      <c r="C389" s="82"/>
      <c r="D389" s="40"/>
      <c r="E389" s="40"/>
      <c r="F389" s="40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</row>
    <row r="390" spans="1:24" ht="15.75" customHeight="1" x14ac:dyDescent="0.35">
      <c r="A390" s="81"/>
      <c r="B390" s="38"/>
      <c r="C390" s="82"/>
      <c r="D390" s="40"/>
      <c r="E390" s="40"/>
      <c r="F390" s="40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</row>
    <row r="391" spans="1:24" ht="15.75" customHeight="1" x14ac:dyDescent="0.35">
      <c r="A391" s="81"/>
      <c r="B391" s="38"/>
      <c r="C391" s="82"/>
      <c r="D391" s="40"/>
      <c r="E391" s="40"/>
      <c r="F391" s="40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</row>
    <row r="392" spans="1:24" ht="15.75" customHeight="1" x14ac:dyDescent="0.35">
      <c r="A392" s="81"/>
      <c r="B392" s="38"/>
      <c r="C392" s="82"/>
      <c r="D392" s="40"/>
      <c r="E392" s="40"/>
      <c r="F392" s="40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</row>
    <row r="393" spans="1:24" ht="15.75" customHeight="1" x14ac:dyDescent="0.35">
      <c r="A393" s="81"/>
      <c r="B393" s="38"/>
      <c r="C393" s="82"/>
      <c r="D393" s="40"/>
      <c r="E393" s="40"/>
      <c r="F393" s="40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</row>
    <row r="394" spans="1:24" ht="15.75" customHeight="1" x14ac:dyDescent="0.35">
      <c r="A394" s="81"/>
      <c r="B394" s="38"/>
      <c r="C394" s="82"/>
      <c r="D394" s="40"/>
      <c r="E394" s="40"/>
      <c r="F394" s="40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</row>
    <row r="395" spans="1:24" ht="15.75" customHeight="1" x14ac:dyDescent="0.35">
      <c r="A395" s="81"/>
      <c r="B395" s="38"/>
      <c r="C395" s="82"/>
      <c r="D395" s="40"/>
      <c r="E395" s="40"/>
      <c r="F395" s="40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</row>
    <row r="396" spans="1:24" ht="15.75" customHeight="1" x14ac:dyDescent="0.35">
      <c r="A396" s="81"/>
      <c r="B396" s="38"/>
      <c r="C396" s="82"/>
      <c r="D396" s="40"/>
      <c r="E396" s="40"/>
      <c r="F396" s="40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</row>
    <row r="397" spans="1:24" ht="15.75" customHeight="1" x14ac:dyDescent="0.35">
      <c r="A397" s="81"/>
      <c r="B397" s="38"/>
      <c r="C397" s="82"/>
      <c r="D397" s="40"/>
      <c r="E397" s="40"/>
      <c r="F397" s="40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</row>
    <row r="398" spans="1:24" ht="15.75" customHeight="1" x14ac:dyDescent="0.35">
      <c r="A398" s="81"/>
      <c r="B398" s="38"/>
      <c r="C398" s="82"/>
      <c r="D398" s="40"/>
      <c r="E398" s="40"/>
      <c r="F398" s="40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</row>
    <row r="399" spans="1:24" ht="15.75" customHeight="1" x14ac:dyDescent="0.35">
      <c r="A399" s="81"/>
      <c r="B399" s="38"/>
      <c r="C399" s="82"/>
      <c r="D399" s="40"/>
      <c r="E399" s="40"/>
      <c r="F399" s="40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</row>
    <row r="400" spans="1:24" ht="15.75" customHeight="1" x14ac:dyDescent="0.35">
      <c r="A400" s="81"/>
      <c r="B400" s="38"/>
      <c r="C400" s="82"/>
      <c r="D400" s="40"/>
      <c r="E400" s="40"/>
      <c r="F400" s="40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</row>
    <row r="401" spans="1:24" ht="15.75" customHeight="1" x14ac:dyDescent="0.35">
      <c r="A401" s="81"/>
      <c r="B401" s="38"/>
      <c r="C401" s="82"/>
      <c r="D401" s="40"/>
      <c r="E401" s="40"/>
      <c r="F401" s="40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</row>
    <row r="402" spans="1:24" ht="15.75" customHeight="1" x14ac:dyDescent="0.35">
      <c r="A402" s="81"/>
      <c r="B402" s="38"/>
      <c r="C402" s="82"/>
      <c r="D402" s="40"/>
      <c r="E402" s="40"/>
      <c r="F402" s="40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</row>
    <row r="403" spans="1:24" ht="15.75" customHeight="1" x14ac:dyDescent="0.35">
      <c r="A403" s="81"/>
      <c r="B403" s="38"/>
      <c r="C403" s="82"/>
      <c r="D403" s="40"/>
      <c r="E403" s="40"/>
      <c r="F403" s="40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</row>
    <row r="404" spans="1:24" ht="15.75" customHeight="1" x14ac:dyDescent="0.35">
      <c r="A404" s="81"/>
      <c r="B404" s="38"/>
      <c r="C404" s="82"/>
      <c r="D404" s="40"/>
      <c r="E404" s="40"/>
      <c r="F404" s="40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</row>
    <row r="405" spans="1:24" ht="15.75" customHeight="1" x14ac:dyDescent="0.35">
      <c r="A405" s="81"/>
      <c r="B405" s="38"/>
      <c r="C405" s="82"/>
      <c r="D405" s="40"/>
      <c r="E405" s="40"/>
      <c r="F405" s="40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</row>
    <row r="406" spans="1:24" ht="15.75" customHeight="1" x14ac:dyDescent="0.35">
      <c r="A406" s="81"/>
      <c r="B406" s="38"/>
      <c r="C406" s="82"/>
      <c r="D406" s="40"/>
      <c r="E406" s="40"/>
      <c r="F406" s="40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</row>
    <row r="407" spans="1:24" ht="15.75" customHeight="1" x14ac:dyDescent="0.35">
      <c r="A407" s="81"/>
      <c r="B407" s="38"/>
      <c r="C407" s="82"/>
      <c r="D407" s="40"/>
      <c r="E407" s="40"/>
      <c r="F407" s="40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</row>
    <row r="408" spans="1:24" ht="15.75" customHeight="1" x14ac:dyDescent="0.35">
      <c r="A408" s="81"/>
      <c r="B408" s="38"/>
      <c r="C408" s="82"/>
      <c r="D408" s="40"/>
      <c r="E408" s="40"/>
      <c r="F408" s="40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</row>
    <row r="409" spans="1:24" ht="15.75" customHeight="1" x14ac:dyDescent="0.35">
      <c r="A409" s="81"/>
      <c r="B409" s="38"/>
      <c r="C409" s="82"/>
      <c r="D409" s="40"/>
      <c r="E409" s="40"/>
      <c r="F409" s="40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</row>
    <row r="410" spans="1:24" ht="15.75" customHeight="1" x14ac:dyDescent="0.35">
      <c r="A410" s="81"/>
      <c r="B410" s="38"/>
      <c r="C410" s="82"/>
      <c r="D410" s="40"/>
      <c r="E410" s="40"/>
      <c r="F410" s="40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</row>
    <row r="411" spans="1:24" ht="15.75" customHeight="1" x14ac:dyDescent="0.35">
      <c r="A411" s="81"/>
      <c r="B411" s="38"/>
      <c r="C411" s="82"/>
      <c r="D411" s="40"/>
      <c r="E411" s="40"/>
      <c r="F411" s="40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</row>
    <row r="412" spans="1:24" ht="15.75" customHeight="1" x14ac:dyDescent="0.35">
      <c r="A412" s="81"/>
      <c r="B412" s="38"/>
      <c r="C412" s="82"/>
      <c r="D412" s="40"/>
      <c r="E412" s="40"/>
      <c r="F412" s="40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</row>
    <row r="413" spans="1:24" ht="15.75" customHeight="1" x14ac:dyDescent="0.35">
      <c r="A413" s="81"/>
      <c r="B413" s="38"/>
      <c r="C413" s="82"/>
      <c r="D413" s="40"/>
      <c r="E413" s="40"/>
      <c r="F413" s="40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</row>
    <row r="414" spans="1:24" ht="15.75" customHeight="1" x14ac:dyDescent="0.35">
      <c r="A414" s="81"/>
      <c r="B414" s="38"/>
      <c r="C414" s="82"/>
      <c r="D414" s="40"/>
      <c r="E414" s="40"/>
      <c r="F414" s="40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</row>
    <row r="415" spans="1:24" ht="15.75" customHeight="1" x14ac:dyDescent="0.35">
      <c r="A415" s="81"/>
      <c r="B415" s="38"/>
      <c r="C415" s="82"/>
      <c r="D415" s="40"/>
      <c r="E415" s="40"/>
      <c r="F415" s="40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</row>
    <row r="416" spans="1:24" ht="15.75" customHeight="1" x14ac:dyDescent="0.35">
      <c r="A416" s="81"/>
      <c r="B416" s="38"/>
      <c r="C416" s="82"/>
      <c r="D416" s="40"/>
      <c r="E416" s="40"/>
      <c r="F416" s="40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</row>
    <row r="417" spans="1:24" ht="15.75" customHeight="1" x14ac:dyDescent="0.35">
      <c r="A417" s="81"/>
      <c r="B417" s="38"/>
      <c r="C417" s="82"/>
      <c r="D417" s="40"/>
      <c r="E417" s="40"/>
      <c r="F417" s="40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</row>
    <row r="418" spans="1:24" ht="15.75" customHeight="1" x14ac:dyDescent="0.35">
      <c r="A418" s="81"/>
      <c r="B418" s="38"/>
      <c r="C418" s="82"/>
      <c r="D418" s="40"/>
      <c r="E418" s="40"/>
      <c r="F418" s="40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</row>
    <row r="419" spans="1:24" ht="15.75" customHeight="1" x14ac:dyDescent="0.35">
      <c r="A419" s="81"/>
      <c r="B419" s="38"/>
      <c r="C419" s="82"/>
      <c r="D419" s="40"/>
      <c r="E419" s="40"/>
      <c r="F419" s="40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</row>
    <row r="420" spans="1:24" ht="15.75" customHeight="1" x14ac:dyDescent="0.35">
      <c r="A420" s="81"/>
      <c r="B420" s="38"/>
      <c r="C420" s="82"/>
      <c r="D420" s="40"/>
      <c r="E420" s="40"/>
      <c r="F420" s="40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</row>
    <row r="421" spans="1:24" ht="15.75" customHeight="1" x14ac:dyDescent="0.35">
      <c r="A421" s="81"/>
      <c r="B421" s="38"/>
      <c r="C421" s="82"/>
      <c r="D421" s="40"/>
      <c r="E421" s="40"/>
      <c r="F421" s="40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</row>
    <row r="422" spans="1:24" ht="15.75" customHeight="1" x14ac:dyDescent="0.35">
      <c r="A422" s="81"/>
      <c r="B422" s="38"/>
      <c r="C422" s="82"/>
      <c r="D422" s="40"/>
      <c r="E422" s="40"/>
      <c r="F422" s="40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</row>
    <row r="423" spans="1:24" ht="15.75" customHeight="1" x14ac:dyDescent="0.35">
      <c r="A423" s="81"/>
      <c r="B423" s="38"/>
      <c r="C423" s="82"/>
      <c r="D423" s="40"/>
      <c r="E423" s="40"/>
      <c r="F423" s="40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</row>
    <row r="424" spans="1:24" ht="15.75" customHeight="1" x14ac:dyDescent="0.35">
      <c r="A424" s="81"/>
      <c r="B424" s="38"/>
      <c r="C424" s="82"/>
      <c r="D424" s="40"/>
      <c r="E424" s="40"/>
      <c r="F424" s="40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</row>
    <row r="425" spans="1:24" ht="15.75" customHeight="1" x14ac:dyDescent="0.35">
      <c r="A425" s="81"/>
      <c r="B425" s="38"/>
      <c r="C425" s="82"/>
      <c r="D425" s="40"/>
      <c r="E425" s="40"/>
      <c r="F425" s="40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</row>
    <row r="426" spans="1:24" ht="15.75" customHeight="1" x14ac:dyDescent="0.35">
      <c r="A426" s="81"/>
      <c r="B426" s="38"/>
      <c r="C426" s="82"/>
      <c r="D426" s="40"/>
      <c r="E426" s="40"/>
      <c r="F426" s="40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</row>
    <row r="427" spans="1:24" ht="15.75" customHeight="1" x14ac:dyDescent="0.35">
      <c r="A427" s="81"/>
      <c r="B427" s="38"/>
      <c r="C427" s="82"/>
      <c r="D427" s="40"/>
      <c r="E427" s="40"/>
      <c r="F427" s="40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</row>
    <row r="428" spans="1:24" ht="15.75" customHeight="1" x14ac:dyDescent="0.35">
      <c r="A428" s="81"/>
      <c r="B428" s="38"/>
      <c r="C428" s="82"/>
      <c r="D428" s="40"/>
      <c r="E428" s="40"/>
      <c r="F428" s="40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</row>
    <row r="429" spans="1:24" ht="15.75" customHeight="1" x14ac:dyDescent="0.35">
      <c r="A429" s="81"/>
      <c r="B429" s="38"/>
      <c r="C429" s="82"/>
      <c r="D429" s="40"/>
      <c r="E429" s="40"/>
      <c r="F429" s="40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</row>
    <row r="430" spans="1:24" ht="15.75" customHeight="1" x14ac:dyDescent="0.35">
      <c r="A430" s="81"/>
      <c r="B430" s="38"/>
      <c r="C430" s="82"/>
      <c r="D430" s="40"/>
      <c r="E430" s="40"/>
      <c r="F430" s="40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</row>
    <row r="431" spans="1:24" ht="15.75" customHeight="1" x14ac:dyDescent="0.35">
      <c r="A431" s="81"/>
      <c r="B431" s="38"/>
      <c r="C431" s="82"/>
      <c r="D431" s="40"/>
      <c r="E431" s="40"/>
      <c r="F431" s="40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</row>
    <row r="432" spans="1:24" ht="15.75" customHeight="1" x14ac:dyDescent="0.35">
      <c r="A432" s="81"/>
      <c r="B432" s="38"/>
      <c r="C432" s="82"/>
      <c r="D432" s="40"/>
      <c r="E432" s="40"/>
      <c r="F432" s="40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</row>
    <row r="433" spans="1:24" ht="15.75" customHeight="1" x14ac:dyDescent="0.35">
      <c r="A433" s="81"/>
      <c r="B433" s="38"/>
      <c r="C433" s="82"/>
      <c r="D433" s="40"/>
      <c r="E433" s="40"/>
      <c r="F433" s="40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</row>
    <row r="434" spans="1:24" ht="15.75" customHeight="1" x14ac:dyDescent="0.35">
      <c r="A434" s="81"/>
      <c r="B434" s="38"/>
      <c r="C434" s="82"/>
      <c r="D434" s="40"/>
      <c r="E434" s="40"/>
      <c r="F434" s="40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</row>
    <row r="435" spans="1:24" ht="15.75" customHeight="1" x14ac:dyDescent="0.35">
      <c r="A435" s="81"/>
      <c r="B435" s="38"/>
      <c r="C435" s="82"/>
      <c r="D435" s="40"/>
      <c r="E435" s="40"/>
      <c r="F435" s="40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</row>
    <row r="436" spans="1:24" ht="15.75" customHeight="1" x14ac:dyDescent="0.35">
      <c r="A436" s="81"/>
      <c r="B436" s="38"/>
      <c r="C436" s="82"/>
      <c r="D436" s="40"/>
      <c r="E436" s="40"/>
      <c r="F436" s="40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</row>
    <row r="437" spans="1:24" ht="15.75" customHeight="1" x14ac:dyDescent="0.35">
      <c r="A437" s="81"/>
      <c r="B437" s="38"/>
      <c r="C437" s="82"/>
      <c r="D437" s="40"/>
      <c r="E437" s="40"/>
      <c r="F437" s="40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</row>
    <row r="438" spans="1:24" ht="15.75" customHeight="1" x14ac:dyDescent="0.35">
      <c r="A438" s="81"/>
      <c r="B438" s="38"/>
      <c r="C438" s="82"/>
      <c r="D438" s="40"/>
      <c r="E438" s="40"/>
      <c r="F438" s="40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</row>
    <row r="439" spans="1:24" ht="15.75" customHeight="1" x14ac:dyDescent="0.35">
      <c r="A439" s="81"/>
      <c r="B439" s="38"/>
      <c r="C439" s="82"/>
      <c r="D439" s="40"/>
      <c r="E439" s="40"/>
      <c r="F439" s="40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</row>
    <row r="440" spans="1:24" ht="15.75" customHeight="1" x14ac:dyDescent="0.35">
      <c r="A440" s="81"/>
      <c r="B440" s="38"/>
      <c r="C440" s="82"/>
      <c r="D440" s="40"/>
      <c r="E440" s="40"/>
      <c r="F440" s="40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</row>
    <row r="441" spans="1:24" ht="15.75" customHeight="1" x14ac:dyDescent="0.35">
      <c r="A441" s="81"/>
      <c r="B441" s="38"/>
      <c r="C441" s="82"/>
      <c r="D441" s="40"/>
      <c r="E441" s="40"/>
      <c r="F441" s="40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</row>
    <row r="442" spans="1:24" ht="15.75" customHeight="1" x14ac:dyDescent="0.35">
      <c r="A442" s="81"/>
      <c r="B442" s="38"/>
      <c r="C442" s="82"/>
      <c r="D442" s="40"/>
      <c r="E442" s="40"/>
      <c r="F442" s="40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</row>
    <row r="443" spans="1:24" ht="15.75" customHeight="1" x14ac:dyDescent="0.35">
      <c r="A443" s="81"/>
      <c r="B443" s="38"/>
      <c r="C443" s="82"/>
      <c r="D443" s="40"/>
      <c r="E443" s="40"/>
      <c r="F443" s="40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</row>
    <row r="444" spans="1:24" ht="15.75" customHeight="1" x14ac:dyDescent="0.35">
      <c r="A444" s="81"/>
      <c r="B444" s="38"/>
      <c r="C444" s="82"/>
      <c r="D444" s="40"/>
      <c r="E444" s="40"/>
      <c r="F444" s="40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</row>
    <row r="445" spans="1:24" ht="15.75" customHeight="1" x14ac:dyDescent="0.35">
      <c r="A445" s="81"/>
      <c r="B445" s="38"/>
      <c r="C445" s="82"/>
      <c r="D445" s="40"/>
      <c r="E445" s="40"/>
      <c r="F445" s="40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</row>
    <row r="446" spans="1:24" ht="15.75" customHeight="1" x14ac:dyDescent="0.35">
      <c r="A446" s="81"/>
      <c r="B446" s="38"/>
      <c r="C446" s="82"/>
      <c r="D446" s="40"/>
      <c r="E446" s="40"/>
      <c r="F446" s="40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</row>
    <row r="447" spans="1:24" ht="15.75" customHeight="1" x14ac:dyDescent="0.35">
      <c r="A447" s="81"/>
      <c r="B447" s="38"/>
      <c r="C447" s="82"/>
      <c r="D447" s="40"/>
      <c r="E447" s="40"/>
      <c r="F447" s="40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</row>
    <row r="448" spans="1:24" ht="15.75" customHeight="1" x14ac:dyDescent="0.35">
      <c r="A448" s="81"/>
      <c r="B448" s="38"/>
      <c r="C448" s="82"/>
      <c r="D448" s="40"/>
      <c r="E448" s="40"/>
      <c r="F448" s="40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</row>
    <row r="449" spans="1:24" ht="15.75" customHeight="1" x14ac:dyDescent="0.35">
      <c r="A449" s="81"/>
      <c r="B449" s="38"/>
      <c r="C449" s="82"/>
      <c r="D449" s="40"/>
      <c r="E449" s="40"/>
      <c r="F449" s="40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</row>
    <row r="450" spans="1:24" ht="15.75" customHeight="1" x14ac:dyDescent="0.35">
      <c r="A450" s="81"/>
      <c r="B450" s="38"/>
      <c r="C450" s="82"/>
      <c r="D450" s="40"/>
      <c r="E450" s="40"/>
      <c r="F450" s="40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</row>
    <row r="451" spans="1:24" ht="15.75" customHeight="1" x14ac:dyDescent="0.35">
      <c r="A451" s="81"/>
      <c r="B451" s="38"/>
      <c r="C451" s="82"/>
      <c r="D451" s="40"/>
      <c r="E451" s="40"/>
      <c r="F451" s="40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</row>
    <row r="452" spans="1:24" ht="15.75" customHeight="1" x14ac:dyDescent="0.35">
      <c r="A452" s="81"/>
      <c r="B452" s="38"/>
      <c r="C452" s="82"/>
      <c r="D452" s="40"/>
      <c r="E452" s="40"/>
      <c r="F452" s="40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</row>
    <row r="453" spans="1:24" ht="15.75" customHeight="1" x14ac:dyDescent="0.35">
      <c r="A453" s="81"/>
      <c r="B453" s="38"/>
      <c r="C453" s="82"/>
      <c r="D453" s="40"/>
      <c r="E453" s="40"/>
      <c r="F453" s="40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</row>
    <row r="454" spans="1:24" ht="15.75" customHeight="1" x14ac:dyDescent="0.35">
      <c r="A454" s="81"/>
      <c r="B454" s="38"/>
      <c r="C454" s="82"/>
      <c r="D454" s="40"/>
      <c r="E454" s="40"/>
      <c r="F454" s="40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</row>
    <row r="455" spans="1:24" ht="15.75" customHeight="1" x14ac:dyDescent="0.35">
      <c r="A455" s="81"/>
      <c r="B455" s="38"/>
      <c r="C455" s="82"/>
      <c r="D455" s="40"/>
      <c r="E455" s="40"/>
      <c r="F455" s="40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</row>
    <row r="456" spans="1:24" ht="15.75" customHeight="1" x14ac:dyDescent="0.35">
      <c r="A456" s="81"/>
      <c r="B456" s="38"/>
      <c r="C456" s="82"/>
      <c r="D456" s="40"/>
      <c r="E456" s="40"/>
      <c r="F456" s="40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</row>
    <row r="457" spans="1:24" ht="15.75" customHeight="1" x14ac:dyDescent="0.35">
      <c r="A457" s="81"/>
      <c r="B457" s="38"/>
      <c r="C457" s="82"/>
      <c r="D457" s="40"/>
      <c r="E457" s="40"/>
      <c r="F457" s="40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</row>
    <row r="458" spans="1:24" ht="15.75" customHeight="1" x14ac:dyDescent="0.35">
      <c r="A458" s="81"/>
      <c r="B458" s="38"/>
      <c r="C458" s="82"/>
      <c r="D458" s="40"/>
      <c r="E458" s="40"/>
      <c r="F458" s="40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</row>
    <row r="459" spans="1:24" ht="15.75" customHeight="1" x14ac:dyDescent="0.35">
      <c r="A459" s="81"/>
      <c r="B459" s="38"/>
      <c r="C459" s="82"/>
      <c r="D459" s="40"/>
      <c r="E459" s="40"/>
      <c r="F459" s="40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</row>
    <row r="460" spans="1:24" ht="15.75" customHeight="1" x14ac:dyDescent="0.35">
      <c r="A460" s="81"/>
      <c r="B460" s="38"/>
      <c r="C460" s="82"/>
      <c r="D460" s="40"/>
      <c r="E460" s="40"/>
      <c r="F460" s="40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</row>
    <row r="461" spans="1:24" ht="15.75" customHeight="1" x14ac:dyDescent="0.35">
      <c r="A461" s="81"/>
      <c r="B461" s="38"/>
      <c r="C461" s="82"/>
      <c r="D461" s="40"/>
      <c r="E461" s="40"/>
      <c r="F461" s="40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</row>
    <row r="462" spans="1:24" ht="15.75" customHeight="1" x14ac:dyDescent="0.35">
      <c r="A462" s="81"/>
      <c r="B462" s="38"/>
      <c r="C462" s="82"/>
      <c r="D462" s="40"/>
      <c r="E462" s="40"/>
      <c r="F462" s="40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</row>
    <row r="463" spans="1:24" ht="15.75" customHeight="1" x14ac:dyDescent="0.35">
      <c r="A463" s="81"/>
      <c r="B463" s="38"/>
      <c r="C463" s="82"/>
      <c r="D463" s="40"/>
      <c r="E463" s="40"/>
      <c r="F463" s="40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</row>
    <row r="464" spans="1:24" ht="15.75" customHeight="1" x14ac:dyDescent="0.35">
      <c r="A464" s="81"/>
      <c r="B464" s="38"/>
      <c r="C464" s="82"/>
      <c r="D464" s="40"/>
      <c r="E464" s="40"/>
      <c r="F464" s="40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</row>
    <row r="465" spans="1:24" ht="15.75" customHeight="1" x14ac:dyDescent="0.35">
      <c r="A465" s="81"/>
      <c r="B465" s="38"/>
      <c r="C465" s="82"/>
      <c r="D465" s="40"/>
      <c r="E465" s="40"/>
      <c r="F465" s="40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</row>
    <row r="466" spans="1:24" ht="15.75" customHeight="1" x14ac:dyDescent="0.35">
      <c r="A466" s="81"/>
      <c r="B466" s="38"/>
      <c r="C466" s="82"/>
      <c r="D466" s="40"/>
      <c r="E466" s="40"/>
      <c r="F466" s="40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</row>
    <row r="467" spans="1:24" ht="15.75" customHeight="1" x14ac:dyDescent="0.35">
      <c r="A467" s="81"/>
      <c r="B467" s="38"/>
      <c r="C467" s="82"/>
      <c r="D467" s="40"/>
      <c r="E467" s="40"/>
      <c r="F467" s="40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</row>
    <row r="468" spans="1:24" ht="15.75" customHeight="1" x14ac:dyDescent="0.35">
      <c r="A468" s="81"/>
      <c r="B468" s="38"/>
      <c r="C468" s="82"/>
      <c r="D468" s="40"/>
      <c r="E468" s="40"/>
      <c r="F468" s="40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</row>
    <row r="469" spans="1:24" ht="15.75" customHeight="1" x14ac:dyDescent="0.35">
      <c r="A469" s="81"/>
      <c r="B469" s="38"/>
      <c r="C469" s="82"/>
      <c r="D469" s="40"/>
      <c r="E469" s="40"/>
      <c r="F469" s="40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</row>
    <row r="470" spans="1:24" ht="15.75" customHeight="1" x14ac:dyDescent="0.35">
      <c r="A470" s="81"/>
      <c r="B470" s="38"/>
      <c r="C470" s="82"/>
      <c r="D470" s="40"/>
      <c r="E470" s="40"/>
      <c r="F470" s="40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</row>
    <row r="471" spans="1:24" ht="15.75" customHeight="1" x14ac:dyDescent="0.35">
      <c r="A471" s="81"/>
      <c r="B471" s="38"/>
      <c r="C471" s="82"/>
      <c r="D471" s="40"/>
      <c r="E471" s="40"/>
      <c r="F471" s="40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</row>
    <row r="472" spans="1:24" ht="15.75" customHeight="1" x14ac:dyDescent="0.35">
      <c r="A472" s="81"/>
      <c r="B472" s="38"/>
      <c r="C472" s="82"/>
      <c r="D472" s="40"/>
      <c r="E472" s="40"/>
      <c r="F472" s="40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</row>
    <row r="473" spans="1:24" ht="15.75" customHeight="1" x14ac:dyDescent="0.35">
      <c r="A473" s="81"/>
      <c r="B473" s="38"/>
      <c r="C473" s="82"/>
      <c r="D473" s="40"/>
      <c r="E473" s="40"/>
      <c r="F473" s="40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</row>
    <row r="474" spans="1:24" ht="15.75" customHeight="1" x14ac:dyDescent="0.35">
      <c r="A474" s="81"/>
      <c r="B474" s="38"/>
      <c r="C474" s="82"/>
      <c r="D474" s="40"/>
      <c r="E474" s="40"/>
      <c r="F474" s="40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</row>
    <row r="475" spans="1:24" ht="15.75" customHeight="1" x14ac:dyDescent="0.35">
      <c r="A475" s="81"/>
      <c r="B475" s="38"/>
      <c r="C475" s="82"/>
      <c r="D475" s="40"/>
      <c r="E475" s="40"/>
      <c r="F475" s="40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</row>
    <row r="476" spans="1:24" ht="15.75" customHeight="1" x14ac:dyDescent="0.35">
      <c r="A476" s="81"/>
      <c r="B476" s="38"/>
      <c r="C476" s="82"/>
      <c r="D476" s="40"/>
      <c r="E476" s="40"/>
      <c r="F476" s="40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</row>
    <row r="477" spans="1:24" ht="15.75" customHeight="1" x14ac:dyDescent="0.35">
      <c r="A477" s="81"/>
      <c r="B477" s="38"/>
      <c r="C477" s="82"/>
      <c r="D477" s="40"/>
      <c r="E477" s="40"/>
      <c r="F477" s="40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</row>
    <row r="478" spans="1:24" ht="15.75" customHeight="1" x14ac:dyDescent="0.35">
      <c r="A478" s="81"/>
      <c r="B478" s="38"/>
      <c r="C478" s="82"/>
      <c r="D478" s="40"/>
      <c r="E478" s="40"/>
      <c r="F478" s="40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</row>
    <row r="479" spans="1:24" ht="15.75" customHeight="1" x14ac:dyDescent="0.35">
      <c r="A479" s="81"/>
      <c r="B479" s="38"/>
      <c r="C479" s="82"/>
      <c r="D479" s="40"/>
      <c r="E479" s="40"/>
      <c r="F479" s="40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</row>
    <row r="480" spans="1:24" ht="15.75" customHeight="1" x14ac:dyDescent="0.35">
      <c r="A480" s="81"/>
      <c r="B480" s="38"/>
      <c r="C480" s="82"/>
      <c r="D480" s="40"/>
      <c r="E480" s="40"/>
      <c r="F480" s="40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</row>
    <row r="481" spans="1:24" ht="15.75" customHeight="1" x14ac:dyDescent="0.35">
      <c r="A481" s="81"/>
      <c r="B481" s="38"/>
      <c r="C481" s="82"/>
      <c r="D481" s="40"/>
      <c r="E481" s="40"/>
      <c r="F481" s="40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</row>
    <row r="482" spans="1:24" ht="15.75" customHeight="1" x14ac:dyDescent="0.35">
      <c r="A482" s="81"/>
      <c r="B482" s="38"/>
      <c r="C482" s="82"/>
      <c r="D482" s="40"/>
      <c r="E482" s="40"/>
      <c r="F482" s="40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</row>
    <row r="483" spans="1:24" ht="15.75" customHeight="1" x14ac:dyDescent="0.35">
      <c r="A483" s="81"/>
      <c r="B483" s="38"/>
      <c r="C483" s="82"/>
      <c r="D483" s="40"/>
      <c r="E483" s="40"/>
      <c r="F483" s="40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</row>
    <row r="484" spans="1:24" ht="15.75" customHeight="1" x14ac:dyDescent="0.35">
      <c r="A484" s="81"/>
      <c r="B484" s="38"/>
      <c r="C484" s="82"/>
      <c r="D484" s="40"/>
      <c r="E484" s="40"/>
      <c r="F484" s="40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</row>
    <row r="485" spans="1:24" ht="15.75" customHeight="1" x14ac:dyDescent="0.35">
      <c r="A485" s="81"/>
      <c r="B485" s="38"/>
      <c r="C485" s="82"/>
      <c r="D485" s="40"/>
      <c r="E485" s="40"/>
      <c r="F485" s="40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</row>
    <row r="486" spans="1:24" ht="15.75" customHeight="1" x14ac:dyDescent="0.35">
      <c r="A486" s="81"/>
      <c r="B486" s="38"/>
      <c r="C486" s="82"/>
      <c r="D486" s="40"/>
      <c r="E486" s="40"/>
      <c r="F486" s="40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</row>
    <row r="487" spans="1:24" ht="15.75" customHeight="1" x14ac:dyDescent="0.35">
      <c r="A487" s="81"/>
      <c r="B487" s="38"/>
      <c r="C487" s="82"/>
      <c r="D487" s="40"/>
      <c r="E487" s="40"/>
      <c r="F487" s="40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</row>
    <row r="488" spans="1:24" ht="15.75" customHeight="1" x14ac:dyDescent="0.35">
      <c r="A488" s="81"/>
      <c r="B488" s="38"/>
      <c r="C488" s="82"/>
      <c r="D488" s="40"/>
      <c r="E488" s="40"/>
      <c r="F488" s="40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</row>
    <row r="489" spans="1:24" ht="15.75" customHeight="1" x14ac:dyDescent="0.35">
      <c r="A489" s="81"/>
      <c r="B489" s="38"/>
      <c r="C489" s="82"/>
      <c r="D489" s="40"/>
      <c r="E489" s="40"/>
      <c r="F489" s="40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</row>
    <row r="490" spans="1:24" ht="15.75" customHeight="1" x14ac:dyDescent="0.35">
      <c r="A490" s="81"/>
      <c r="B490" s="38"/>
      <c r="C490" s="82"/>
      <c r="D490" s="40"/>
      <c r="E490" s="40"/>
      <c r="F490" s="40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</row>
    <row r="491" spans="1:24" ht="15.75" customHeight="1" x14ac:dyDescent="0.35">
      <c r="A491" s="81"/>
      <c r="B491" s="38"/>
      <c r="C491" s="82"/>
      <c r="D491" s="40"/>
      <c r="E491" s="40"/>
      <c r="F491" s="40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</row>
    <row r="492" spans="1:24" ht="15.75" customHeight="1" x14ac:dyDescent="0.35">
      <c r="A492" s="81"/>
      <c r="B492" s="38"/>
      <c r="C492" s="82"/>
      <c r="D492" s="40"/>
      <c r="E492" s="40"/>
      <c r="F492" s="40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</row>
    <row r="493" spans="1:24" ht="15.75" customHeight="1" x14ac:dyDescent="0.35">
      <c r="A493" s="81"/>
      <c r="B493" s="38"/>
      <c r="C493" s="82"/>
      <c r="D493" s="40"/>
      <c r="E493" s="40"/>
      <c r="F493" s="40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</row>
    <row r="494" spans="1:24" ht="15.75" customHeight="1" x14ac:dyDescent="0.35">
      <c r="A494" s="81"/>
      <c r="B494" s="38"/>
      <c r="C494" s="82"/>
      <c r="D494" s="40"/>
      <c r="E494" s="40"/>
      <c r="F494" s="40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</row>
    <row r="495" spans="1:24" ht="15.75" customHeight="1" x14ac:dyDescent="0.35">
      <c r="A495" s="81"/>
      <c r="B495" s="38"/>
      <c r="C495" s="82"/>
      <c r="D495" s="40"/>
      <c r="E495" s="40"/>
      <c r="F495" s="40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</row>
    <row r="496" spans="1:24" ht="15.75" customHeight="1" x14ac:dyDescent="0.35">
      <c r="A496" s="81"/>
      <c r="B496" s="38"/>
      <c r="C496" s="82"/>
      <c r="D496" s="40"/>
      <c r="E496" s="40"/>
      <c r="F496" s="40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</row>
    <row r="497" spans="1:24" ht="15.75" customHeight="1" x14ac:dyDescent="0.35">
      <c r="A497" s="81"/>
      <c r="B497" s="38"/>
      <c r="C497" s="82"/>
      <c r="D497" s="40"/>
      <c r="E497" s="40"/>
      <c r="F497" s="40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</row>
    <row r="498" spans="1:24" ht="15.75" customHeight="1" x14ac:dyDescent="0.35">
      <c r="A498" s="81"/>
      <c r="B498" s="38"/>
      <c r="C498" s="82"/>
      <c r="D498" s="40"/>
      <c r="E498" s="40"/>
      <c r="F498" s="40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</row>
    <row r="499" spans="1:24" ht="15.75" customHeight="1" x14ac:dyDescent="0.35">
      <c r="A499" s="81"/>
      <c r="B499" s="38"/>
      <c r="C499" s="82"/>
      <c r="D499" s="40"/>
      <c r="E499" s="40"/>
      <c r="F499" s="40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</row>
    <row r="500" spans="1:24" ht="15.75" customHeight="1" x14ac:dyDescent="0.35">
      <c r="A500" s="81"/>
      <c r="B500" s="38"/>
      <c r="C500" s="82"/>
      <c r="D500" s="40"/>
      <c r="E500" s="40"/>
      <c r="F500" s="40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</row>
    <row r="501" spans="1:24" ht="15.75" customHeight="1" x14ac:dyDescent="0.35">
      <c r="A501" s="81"/>
      <c r="B501" s="38"/>
      <c r="C501" s="82"/>
      <c r="D501" s="40"/>
      <c r="E501" s="40"/>
      <c r="F501" s="40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</row>
    <row r="502" spans="1:24" ht="15.75" customHeight="1" x14ac:dyDescent="0.35">
      <c r="A502" s="81"/>
      <c r="B502" s="38"/>
      <c r="C502" s="82"/>
      <c r="D502" s="40"/>
      <c r="E502" s="40"/>
      <c r="F502" s="40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</row>
    <row r="503" spans="1:24" ht="15.75" customHeight="1" x14ac:dyDescent="0.35">
      <c r="A503" s="81"/>
      <c r="B503" s="38"/>
      <c r="C503" s="82"/>
      <c r="D503" s="40"/>
      <c r="E503" s="40"/>
      <c r="F503" s="40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</row>
    <row r="504" spans="1:24" ht="15.75" customHeight="1" x14ac:dyDescent="0.35">
      <c r="A504" s="81"/>
      <c r="B504" s="38"/>
      <c r="C504" s="82"/>
      <c r="D504" s="40"/>
      <c r="E504" s="40"/>
      <c r="F504" s="40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</row>
    <row r="505" spans="1:24" ht="15.75" customHeight="1" x14ac:dyDescent="0.35">
      <c r="A505" s="81"/>
      <c r="B505" s="38"/>
      <c r="C505" s="82"/>
      <c r="D505" s="40"/>
      <c r="E505" s="40"/>
      <c r="F505" s="40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</row>
    <row r="506" spans="1:24" ht="15.75" customHeight="1" x14ac:dyDescent="0.35">
      <c r="A506" s="81"/>
      <c r="B506" s="38"/>
      <c r="C506" s="82"/>
      <c r="D506" s="40"/>
      <c r="E506" s="40"/>
      <c r="F506" s="40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</row>
    <row r="507" spans="1:24" ht="15.75" customHeight="1" x14ac:dyDescent="0.35">
      <c r="A507" s="81"/>
      <c r="B507" s="38"/>
      <c r="C507" s="82"/>
      <c r="D507" s="40"/>
      <c r="E507" s="40"/>
      <c r="F507" s="40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</row>
    <row r="508" spans="1:24" ht="15.75" customHeight="1" x14ac:dyDescent="0.35">
      <c r="A508" s="81"/>
      <c r="B508" s="38"/>
      <c r="C508" s="82"/>
      <c r="D508" s="40"/>
      <c r="E508" s="40"/>
      <c r="F508" s="40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</row>
    <row r="509" spans="1:24" ht="15.75" customHeight="1" x14ac:dyDescent="0.35">
      <c r="A509" s="81"/>
      <c r="B509" s="38"/>
      <c r="C509" s="82"/>
      <c r="D509" s="40"/>
      <c r="E509" s="40"/>
      <c r="F509" s="40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</row>
    <row r="510" spans="1:24" ht="15.75" customHeight="1" x14ac:dyDescent="0.35">
      <c r="A510" s="81"/>
      <c r="B510" s="38"/>
      <c r="C510" s="82"/>
      <c r="D510" s="40"/>
      <c r="E510" s="40"/>
      <c r="F510" s="40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</row>
    <row r="511" spans="1:24" ht="15.75" customHeight="1" x14ac:dyDescent="0.35">
      <c r="A511" s="81"/>
      <c r="B511" s="38"/>
      <c r="C511" s="82"/>
      <c r="D511" s="40"/>
      <c r="E511" s="40"/>
      <c r="F511" s="40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</row>
    <row r="512" spans="1:24" ht="15.75" customHeight="1" x14ac:dyDescent="0.35">
      <c r="A512" s="81"/>
      <c r="B512" s="38"/>
      <c r="C512" s="82"/>
      <c r="D512" s="40"/>
      <c r="E512" s="40"/>
      <c r="F512" s="40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</row>
    <row r="513" spans="1:24" ht="15.75" customHeight="1" x14ac:dyDescent="0.35">
      <c r="A513" s="81"/>
      <c r="B513" s="38"/>
      <c r="C513" s="82"/>
      <c r="D513" s="40"/>
      <c r="E513" s="40"/>
      <c r="F513" s="40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</row>
    <row r="514" spans="1:24" ht="15.75" customHeight="1" x14ac:dyDescent="0.35">
      <c r="A514" s="81"/>
      <c r="B514" s="38"/>
      <c r="C514" s="82"/>
      <c r="D514" s="40"/>
      <c r="E514" s="40"/>
      <c r="F514" s="40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</row>
    <row r="515" spans="1:24" ht="15.75" customHeight="1" x14ac:dyDescent="0.35">
      <c r="A515" s="81"/>
      <c r="B515" s="38"/>
      <c r="C515" s="82"/>
      <c r="D515" s="40"/>
      <c r="E515" s="40"/>
      <c r="F515" s="40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</row>
    <row r="516" spans="1:24" ht="15.75" customHeight="1" x14ac:dyDescent="0.35">
      <c r="A516" s="81"/>
      <c r="B516" s="38"/>
      <c r="C516" s="82"/>
      <c r="D516" s="40"/>
      <c r="E516" s="40"/>
      <c r="F516" s="40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</row>
    <row r="517" spans="1:24" ht="15.75" customHeight="1" x14ac:dyDescent="0.35">
      <c r="A517" s="81"/>
      <c r="B517" s="38"/>
      <c r="C517" s="82"/>
      <c r="D517" s="40"/>
      <c r="E517" s="40"/>
      <c r="F517" s="40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</row>
    <row r="518" spans="1:24" ht="15.75" customHeight="1" x14ac:dyDescent="0.35">
      <c r="A518" s="81"/>
      <c r="B518" s="38"/>
      <c r="C518" s="82"/>
      <c r="D518" s="40"/>
      <c r="E518" s="40"/>
      <c r="F518" s="40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</row>
    <row r="519" spans="1:24" ht="15.75" customHeight="1" x14ac:dyDescent="0.35">
      <c r="A519" s="81"/>
      <c r="B519" s="38"/>
      <c r="C519" s="82"/>
      <c r="D519" s="40"/>
      <c r="E519" s="40"/>
      <c r="F519" s="40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</row>
    <row r="520" spans="1:24" ht="15.75" customHeight="1" x14ac:dyDescent="0.35">
      <c r="A520" s="81"/>
      <c r="B520" s="38"/>
      <c r="C520" s="82"/>
      <c r="D520" s="40"/>
      <c r="E520" s="40"/>
      <c r="F520" s="40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</row>
    <row r="521" spans="1:24" ht="15.75" customHeight="1" x14ac:dyDescent="0.35">
      <c r="A521" s="81"/>
      <c r="B521" s="38"/>
      <c r="C521" s="82"/>
      <c r="D521" s="40"/>
      <c r="E521" s="40"/>
      <c r="F521" s="40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</row>
    <row r="522" spans="1:24" ht="15.75" customHeight="1" x14ac:dyDescent="0.35">
      <c r="A522" s="81"/>
      <c r="B522" s="38"/>
      <c r="C522" s="82"/>
      <c r="D522" s="40"/>
      <c r="E522" s="40"/>
      <c r="F522" s="40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</row>
    <row r="523" spans="1:24" ht="15.75" customHeight="1" x14ac:dyDescent="0.35">
      <c r="A523" s="81"/>
      <c r="B523" s="38"/>
      <c r="C523" s="82"/>
      <c r="D523" s="40"/>
      <c r="E523" s="40"/>
      <c r="F523" s="40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</row>
    <row r="524" spans="1:24" ht="15.75" customHeight="1" x14ac:dyDescent="0.35">
      <c r="A524" s="81"/>
      <c r="B524" s="38"/>
      <c r="C524" s="82"/>
      <c r="D524" s="40"/>
      <c r="E524" s="40"/>
      <c r="F524" s="40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</row>
    <row r="525" spans="1:24" ht="15.75" customHeight="1" x14ac:dyDescent="0.35">
      <c r="A525" s="81"/>
      <c r="B525" s="38"/>
      <c r="C525" s="82"/>
      <c r="D525" s="40"/>
      <c r="E525" s="40"/>
      <c r="F525" s="40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</row>
    <row r="526" spans="1:24" ht="15.75" customHeight="1" x14ac:dyDescent="0.35">
      <c r="A526" s="81"/>
      <c r="B526" s="38"/>
      <c r="C526" s="82"/>
      <c r="D526" s="40"/>
      <c r="E526" s="40"/>
      <c r="F526" s="40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</row>
    <row r="527" spans="1:24" ht="15.75" customHeight="1" x14ac:dyDescent="0.35">
      <c r="A527" s="81"/>
      <c r="B527" s="38"/>
      <c r="C527" s="82"/>
      <c r="D527" s="40"/>
      <c r="E527" s="40"/>
      <c r="F527" s="40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</row>
    <row r="528" spans="1:24" ht="15.75" customHeight="1" x14ac:dyDescent="0.35">
      <c r="A528" s="81"/>
      <c r="B528" s="38"/>
      <c r="C528" s="82"/>
      <c r="D528" s="40"/>
      <c r="E528" s="40"/>
      <c r="F528" s="40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</row>
    <row r="529" spans="1:24" ht="15.75" customHeight="1" x14ac:dyDescent="0.35">
      <c r="A529" s="81"/>
      <c r="B529" s="38"/>
      <c r="C529" s="82"/>
      <c r="D529" s="40"/>
      <c r="E529" s="40"/>
      <c r="F529" s="40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</row>
    <row r="530" spans="1:24" ht="15.75" customHeight="1" x14ac:dyDescent="0.35">
      <c r="A530" s="81"/>
      <c r="B530" s="38"/>
      <c r="C530" s="82"/>
      <c r="D530" s="40"/>
      <c r="E530" s="40"/>
      <c r="F530" s="40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</row>
    <row r="531" spans="1:24" ht="15.75" customHeight="1" x14ac:dyDescent="0.35">
      <c r="A531" s="81"/>
      <c r="B531" s="38"/>
      <c r="C531" s="82"/>
      <c r="D531" s="40"/>
      <c r="E531" s="40"/>
      <c r="F531" s="40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</row>
    <row r="532" spans="1:24" ht="15.75" customHeight="1" x14ac:dyDescent="0.35">
      <c r="A532" s="81"/>
      <c r="B532" s="38"/>
      <c r="C532" s="82"/>
      <c r="D532" s="40"/>
      <c r="E532" s="40"/>
      <c r="F532" s="40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</row>
    <row r="533" spans="1:24" ht="15.75" customHeight="1" x14ac:dyDescent="0.35">
      <c r="A533" s="81"/>
      <c r="B533" s="38"/>
      <c r="C533" s="82"/>
      <c r="D533" s="40"/>
      <c r="E533" s="40"/>
      <c r="F533" s="40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</row>
    <row r="534" spans="1:24" ht="15.75" customHeight="1" x14ac:dyDescent="0.35">
      <c r="A534" s="81"/>
      <c r="B534" s="38"/>
      <c r="C534" s="82"/>
      <c r="D534" s="40"/>
      <c r="E534" s="40"/>
      <c r="F534" s="40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</row>
    <row r="535" spans="1:24" ht="15.75" customHeight="1" x14ac:dyDescent="0.35">
      <c r="A535" s="81"/>
      <c r="B535" s="38"/>
      <c r="C535" s="82"/>
      <c r="D535" s="40"/>
      <c r="E535" s="40"/>
      <c r="F535" s="40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</row>
    <row r="536" spans="1:24" ht="15.75" customHeight="1" x14ac:dyDescent="0.35">
      <c r="A536" s="81"/>
      <c r="B536" s="38"/>
      <c r="C536" s="82"/>
      <c r="D536" s="40"/>
      <c r="E536" s="40"/>
      <c r="F536" s="40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</row>
    <row r="537" spans="1:24" ht="15.75" customHeight="1" x14ac:dyDescent="0.35">
      <c r="A537" s="81"/>
      <c r="B537" s="38"/>
      <c r="C537" s="82"/>
      <c r="D537" s="40"/>
      <c r="E537" s="40"/>
      <c r="F537" s="40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</row>
    <row r="538" spans="1:24" ht="15.75" customHeight="1" x14ac:dyDescent="0.35">
      <c r="A538" s="81"/>
      <c r="B538" s="38"/>
      <c r="C538" s="82"/>
      <c r="D538" s="40"/>
      <c r="E538" s="40"/>
      <c r="F538" s="40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</row>
    <row r="539" spans="1:24" ht="15.75" customHeight="1" x14ac:dyDescent="0.35">
      <c r="A539" s="81"/>
      <c r="B539" s="38"/>
      <c r="C539" s="82"/>
      <c r="D539" s="40"/>
      <c r="E539" s="40"/>
      <c r="F539" s="40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</row>
    <row r="540" spans="1:24" ht="15.75" customHeight="1" x14ac:dyDescent="0.35">
      <c r="A540" s="81"/>
      <c r="B540" s="38"/>
      <c r="C540" s="82"/>
      <c r="D540" s="40"/>
      <c r="E540" s="40"/>
      <c r="F540" s="40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</row>
    <row r="541" spans="1:24" ht="15.75" customHeight="1" x14ac:dyDescent="0.35">
      <c r="A541" s="81"/>
      <c r="B541" s="38"/>
      <c r="C541" s="82"/>
      <c r="D541" s="40"/>
      <c r="E541" s="40"/>
      <c r="F541" s="40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</row>
    <row r="542" spans="1:24" ht="15.75" customHeight="1" x14ac:dyDescent="0.35">
      <c r="A542" s="81"/>
      <c r="B542" s="38"/>
      <c r="C542" s="82"/>
      <c r="D542" s="40"/>
      <c r="E542" s="40"/>
      <c r="F542" s="40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</row>
    <row r="543" spans="1:24" ht="15.75" customHeight="1" x14ac:dyDescent="0.35">
      <c r="A543" s="81"/>
      <c r="B543" s="38"/>
      <c r="C543" s="82"/>
      <c r="D543" s="40"/>
      <c r="E543" s="40"/>
      <c r="F543" s="40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</row>
    <row r="544" spans="1:24" ht="15.75" customHeight="1" x14ac:dyDescent="0.35">
      <c r="A544" s="81"/>
      <c r="B544" s="38"/>
      <c r="C544" s="82"/>
      <c r="D544" s="40"/>
      <c r="E544" s="40"/>
      <c r="F544" s="40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</row>
    <row r="545" spans="1:24" ht="15.75" customHeight="1" x14ac:dyDescent="0.35">
      <c r="A545" s="81"/>
      <c r="B545" s="38"/>
      <c r="C545" s="82"/>
      <c r="D545" s="40"/>
      <c r="E545" s="40"/>
      <c r="F545" s="40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</row>
    <row r="546" spans="1:24" ht="15.75" customHeight="1" x14ac:dyDescent="0.35">
      <c r="A546" s="81"/>
      <c r="B546" s="38"/>
      <c r="C546" s="82"/>
      <c r="D546" s="40"/>
      <c r="E546" s="40"/>
      <c r="F546" s="40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</row>
    <row r="547" spans="1:24" ht="15.75" customHeight="1" x14ac:dyDescent="0.35">
      <c r="A547" s="81"/>
      <c r="B547" s="38"/>
      <c r="C547" s="82"/>
      <c r="D547" s="40"/>
      <c r="E547" s="40"/>
      <c r="F547" s="40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</row>
    <row r="548" spans="1:24" ht="15.75" customHeight="1" x14ac:dyDescent="0.35">
      <c r="A548" s="81"/>
      <c r="B548" s="38"/>
      <c r="C548" s="82"/>
      <c r="D548" s="40"/>
      <c r="E548" s="40"/>
      <c r="F548" s="40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</row>
    <row r="549" spans="1:24" ht="15.75" customHeight="1" x14ac:dyDescent="0.35">
      <c r="A549" s="81"/>
      <c r="B549" s="38"/>
      <c r="C549" s="82"/>
      <c r="D549" s="40"/>
      <c r="E549" s="40"/>
      <c r="F549" s="40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</row>
    <row r="550" spans="1:24" ht="15.75" customHeight="1" x14ac:dyDescent="0.35">
      <c r="A550" s="81"/>
      <c r="B550" s="38"/>
      <c r="C550" s="82"/>
      <c r="D550" s="40"/>
      <c r="E550" s="40"/>
      <c r="F550" s="40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</row>
    <row r="551" spans="1:24" ht="15.75" customHeight="1" x14ac:dyDescent="0.35">
      <c r="A551" s="81"/>
      <c r="B551" s="38"/>
      <c r="C551" s="82"/>
      <c r="D551" s="40"/>
      <c r="E551" s="40"/>
      <c r="F551" s="40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</row>
    <row r="552" spans="1:24" ht="15.75" customHeight="1" x14ac:dyDescent="0.35">
      <c r="A552" s="81"/>
      <c r="B552" s="38"/>
      <c r="C552" s="82"/>
      <c r="D552" s="40"/>
      <c r="E552" s="40"/>
      <c r="F552" s="40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</row>
    <row r="553" spans="1:24" ht="15.75" customHeight="1" x14ac:dyDescent="0.35">
      <c r="A553" s="81"/>
      <c r="B553" s="38"/>
      <c r="C553" s="82"/>
      <c r="D553" s="40"/>
      <c r="E553" s="40"/>
      <c r="F553" s="40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</row>
    <row r="554" spans="1:24" ht="15.75" customHeight="1" x14ac:dyDescent="0.35">
      <c r="A554" s="81"/>
      <c r="B554" s="38"/>
      <c r="C554" s="82"/>
      <c r="D554" s="40"/>
      <c r="E554" s="40"/>
      <c r="F554" s="40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</row>
    <row r="555" spans="1:24" ht="15.75" customHeight="1" x14ac:dyDescent="0.35">
      <c r="A555" s="81"/>
      <c r="B555" s="38"/>
      <c r="C555" s="82"/>
      <c r="D555" s="40"/>
      <c r="E555" s="40"/>
      <c r="F555" s="40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</row>
    <row r="556" spans="1:24" ht="15.75" customHeight="1" x14ac:dyDescent="0.35">
      <c r="A556" s="81"/>
      <c r="B556" s="38"/>
      <c r="C556" s="82"/>
      <c r="D556" s="40"/>
      <c r="E556" s="40"/>
      <c r="F556" s="40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</row>
    <row r="557" spans="1:24" ht="15.75" customHeight="1" x14ac:dyDescent="0.35">
      <c r="A557" s="81"/>
      <c r="B557" s="38"/>
      <c r="C557" s="82"/>
      <c r="D557" s="40"/>
      <c r="E557" s="40"/>
      <c r="F557" s="40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</row>
    <row r="558" spans="1:24" ht="15.75" customHeight="1" x14ac:dyDescent="0.35">
      <c r="A558" s="81"/>
      <c r="B558" s="38"/>
      <c r="C558" s="82"/>
      <c r="D558" s="40"/>
      <c r="E558" s="40"/>
      <c r="F558" s="40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</row>
    <row r="559" spans="1:24" ht="15.75" customHeight="1" x14ac:dyDescent="0.35">
      <c r="A559" s="81"/>
      <c r="B559" s="38"/>
      <c r="C559" s="82"/>
      <c r="D559" s="40"/>
      <c r="E559" s="40"/>
      <c r="F559" s="40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</row>
    <row r="560" spans="1:24" ht="15.75" customHeight="1" x14ac:dyDescent="0.35">
      <c r="A560" s="81"/>
      <c r="B560" s="38"/>
      <c r="C560" s="82"/>
      <c r="D560" s="40"/>
      <c r="E560" s="40"/>
      <c r="F560" s="40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</row>
    <row r="561" spans="1:24" ht="15.75" customHeight="1" x14ac:dyDescent="0.35">
      <c r="A561" s="81"/>
      <c r="B561" s="38"/>
      <c r="C561" s="82"/>
      <c r="D561" s="40"/>
      <c r="E561" s="40"/>
      <c r="F561" s="40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</row>
    <row r="562" spans="1:24" ht="15.75" customHeight="1" x14ac:dyDescent="0.35">
      <c r="A562" s="81"/>
      <c r="B562" s="38"/>
      <c r="C562" s="82"/>
      <c r="D562" s="40"/>
      <c r="E562" s="40"/>
      <c r="F562" s="40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</row>
    <row r="563" spans="1:24" ht="15.75" customHeight="1" x14ac:dyDescent="0.35">
      <c r="A563" s="81"/>
      <c r="B563" s="38"/>
      <c r="C563" s="82"/>
      <c r="D563" s="40"/>
      <c r="E563" s="40"/>
      <c r="F563" s="40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</row>
    <row r="564" spans="1:24" ht="15.75" customHeight="1" x14ac:dyDescent="0.35">
      <c r="A564" s="81"/>
      <c r="B564" s="38"/>
      <c r="C564" s="82"/>
      <c r="D564" s="40"/>
      <c r="E564" s="40"/>
      <c r="F564" s="40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</row>
    <row r="565" spans="1:24" ht="15.75" customHeight="1" x14ac:dyDescent="0.35">
      <c r="A565" s="81"/>
      <c r="B565" s="38"/>
      <c r="C565" s="82"/>
      <c r="D565" s="40"/>
      <c r="E565" s="40"/>
      <c r="F565" s="40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</row>
    <row r="566" spans="1:24" ht="15.75" customHeight="1" x14ac:dyDescent="0.35">
      <c r="A566" s="81"/>
      <c r="B566" s="38"/>
      <c r="C566" s="82"/>
      <c r="D566" s="40"/>
      <c r="E566" s="40"/>
      <c r="F566" s="40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</row>
    <row r="567" spans="1:24" ht="15.75" customHeight="1" x14ac:dyDescent="0.35">
      <c r="A567" s="81"/>
      <c r="B567" s="38"/>
      <c r="C567" s="82"/>
      <c r="D567" s="40"/>
      <c r="E567" s="40"/>
      <c r="F567" s="40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</row>
    <row r="568" spans="1:24" ht="15.75" customHeight="1" x14ac:dyDescent="0.35">
      <c r="A568" s="81"/>
      <c r="B568" s="38"/>
      <c r="C568" s="82"/>
      <c r="D568" s="40"/>
      <c r="E568" s="40"/>
      <c r="F568" s="40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</row>
    <row r="569" spans="1:24" ht="15.75" customHeight="1" x14ac:dyDescent="0.35">
      <c r="A569" s="81"/>
      <c r="B569" s="38"/>
      <c r="C569" s="82"/>
      <c r="D569" s="40"/>
      <c r="E569" s="40"/>
      <c r="F569" s="40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</row>
    <row r="570" spans="1:24" ht="15.75" customHeight="1" x14ac:dyDescent="0.35">
      <c r="A570" s="81"/>
      <c r="B570" s="38"/>
      <c r="C570" s="82"/>
      <c r="D570" s="40"/>
      <c r="E570" s="40"/>
      <c r="F570" s="40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</row>
    <row r="571" spans="1:24" ht="15.75" customHeight="1" x14ac:dyDescent="0.35">
      <c r="A571" s="81"/>
      <c r="B571" s="38"/>
      <c r="C571" s="82"/>
      <c r="D571" s="40"/>
      <c r="E571" s="40"/>
      <c r="F571" s="40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</row>
    <row r="572" spans="1:24" ht="15.75" customHeight="1" x14ac:dyDescent="0.35">
      <c r="A572" s="81"/>
      <c r="B572" s="38"/>
      <c r="C572" s="82"/>
      <c r="D572" s="40"/>
      <c r="E572" s="40"/>
      <c r="F572" s="40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</row>
    <row r="573" spans="1:24" ht="15.75" customHeight="1" x14ac:dyDescent="0.35">
      <c r="A573" s="81"/>
      <c r="B573" s="38"/>
      <c r="C573" s="82"/>
      <c r="D573" s="40"/>
      <c r="E573" s="40"/>
      <c r="F573" s="40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</row>
    <row r="574" spans="1:24" ht="15.75" customHeight="1" x14ac:dyDescent="0.35">
      <c r="A574" s="81"/>
      <c r="B574" s="38"/>
      <c r="C574" s="82"/>
      <c r="D574" s="40"/>
      <c r="E574" s="40"/>
      <c r="F574" s="40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</row>
    <row r="575" spans="1:24" ht="15.75" customHeight="1" x14ac:dyDescent="0.35">
      <c r="A575" s="81"/>
      <c r="B575" s="38"/>
      <c r="C575" s="82"/>
      <c r="D575" s="40"/>
      <c r="E575" s="40"/>
      <c r="F575" s="40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</row>
    <row r="576" spans="1:24" ht="15.75" customHeight="1" x14ac:dyDescent="0.35">
      <c r="A576" s="81"/>
      <c r="B576" s="38"/>
      <c r="C576" s="82"/>
      <c r="D576" s="40"/>
      <c r="E576" s="40"/>
      <c r="F576" s="40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</row>
    <row r="577" spans="1:24" ht="15.75" customHeight="1" x14ac:dyDescent="0.35">
      <c r="A577" s="81"/>
      <c r="B577" s="38"/>
      <c r="C577" s="82"/>
      <c r="D577" s="40"/>
      <c r="E577" s="40"/>
      <c r="F577" s="40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</row>
    <row r="578" spans="1:24" ht="15.75" customHeight="1" x14ac:dyDescent="0.35">
      <c r="A578" s="81"/>
      <c r="B578" s="38"/>
      <c r="C578" s="82"/>
      <c r="D578" s="40"/>
      <c r="E578" s="40"/>
      <c r="F578" s="40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</row>
    <row r="579" spans="1:24" ht="15.75" customHeight="1" x14ac:dyDescent="0.35">
      <c r="A579" s="81"/>
      <c r="B579" s="38"/>
      <c r="C579" s="82"/>
      <c r="D579" s="40"/>
      <c r="E579" s="40"/>
      <c r="F579" s="40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</row>
    <row r="580" spans="1:24" ht="15.75" customHeight="1" x14ac:dyDescent="0.35">
      <c r="A580" s="81"/>
      <c r="B580" s="38"/>
      <c r="C580" s="82"/>
      <c r="D580" s="40"/>
      <c r="E580" s="40"/>
      <c r="F580" s="40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</row>
    <row r="581" spans="1:24" ht="15.75" customHeight="1" x14ac:dyDescent="0.35">
      <c r="A581" s="81"/>
      <c r="B581" s="38"/>
      <c r="C581" s="82"/>
      <c r="D581" s="40"/>
      <c r="E581" s="40"/>
      <c r="F581" s="40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</row>
    <row r="582" spans="1:24" ht="15.75" customHeight="1" x14ac:dyDescent="0.35">
      <c r="A582" s="81"/>
      <c r="B582" s="38"/>
      <c r="C582" s="82"/>
      <c r="D582" s="40"/>
      <c r="E582" s="40"/>
      <c r="F582" s="40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</row>
    <row r="583" spans="1:24" ht="15.75" customHeight="1" x14ac:dyDescent="0.35">
      <c r="A583" s="81"/>
      <c r="B583" s="38"/>
      <c r="C583" s="82"/>
      <c r="D583" s="40"/>
      <c r="E583" s="40"/>
      <c r="F583" s="40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</row>
    <row r="584" spans="1:24" ht="15.75" customHeight="1" x14ac:dyDescent="0.35">
      <c r="A584" s="81"/>
      <c r="B584" s="38"/>
      <c r="C584" s="82"/>
      <c r="D584" s="40"/>
      <c r="E584" s="40"/>
      <c r="F584" s="40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</row>
    <row r="585" spans="1:24" ht="15.75" customHeight="1" x14ac:dyDescent="0.35">
      <c r="A585" s="81"/>
      <c r="B585" s="38"/>
      <c r="C585" s="82"/>
      <c r="D585" s="40"/>
      <c r="E585" s="40"/>
      <c r="F585" s="40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</row>
    <row r="586" spans="1:24" ht="15.75" customHeight="1" x14ac:dyDescent="0.35">
      <c r="A586" s="81"/>
      <c r="B586" s="38"/>
      <c r="C586" s="82"/>
      <c r="D586" s="40"/>
      <c r="E586" s="40"/>
      <c r="F586" s="40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</row>
    <row r="587" spans="1:24" ht="15.75" customHeight="1" x14ac:dyDescent="0.35">
      <c r="A587" s="81"/>
      <c r="B587" s="38"/>
      <c r="C587" s="82"/>
      <c r="D587" s="40"/>
      <c r="E587" s="40"/>
      <c r="F587" s="40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</row>
    <row r="588" spans="1:24" ht="15.75" customHeight="1" x14ac:dyDescent="0.35">
      <c r="A588" s="81"/>
      <c r="B588" s="38"/>
      <c r="C588" s="82"/>
      <c r="D588" s="40"/>
      <c r="E588" s="40"/>
      <c r="F588" s="40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</row>
    <row r="589" spans="1:24" ht="15.75" customHeight="1" x14ac:dyDescent="0.35">
      <c r="A589" s="81"/>
      <c r="B589" s="38"/>
      <c r="C589" s="82"/>
      <c r="D589" s="40"/>
      <c r="E589" s="40"/>
      <c r="F589" s="40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</row>
    <row r="590" spans="1:24" ht="15.75" customHeight="1" x14ac:dyDescent="0.35">
      <c r="A590" s="81"/>
      <c r="B590" s="38"/>
      <c r="C590" s="82"/>
      <c r="D590" s="40"/>
      <c r="E590" s="40"/>
      <c r="F590" s="40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</row>
    <row r="591" spans="1:24" ht="15.75" customHeight="1" x14ac:dyDescent="0.35">
      <c r="A591" s="81"/>
      <c r="B591" s="38"/>
      <c r="C591" s="82"/>
      <c r="D591" s="40"/>
      <c r="E591" s="40"/>
      <c r="F591" s="40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</row>
    <row r="592" spans="1:24" ht="15.75" customHeight="1" x14ac:dyDescent="0.35">
      <c r="A592" s="81"/>
      <c r="B592" s="38"/>
      <c r="C592" s="82"/>
      <c r="D592" s="40"/>
      <c r="E592" s="40"/>
      <c r="F592" s="40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</row>
    <row r="593" spans="1:24" ht="15.75" customHeight="1" x14ac:dyDescent="0.35">
      <c r="A593" s="81"/>
      <c r="B593" s="38"/>
      <c r="C593" s="82"/>
      <c r="D593" s="40"/>
      <c r="E593" s="40"/>
      <c r="F593" s="40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</row>
    <row r="594" spans="1:24" ht="15.75" customHeight="1" x14ac:dyDescent="0.35">
      <c r="A594" s="81"/>
      <c r="B594" s="38"/>
      <c r="C594" s="82"/>
      <c r="D594" s="40"/>
      <c r="E594" s="40"/>
      <c r="F594" s="40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</row>
    <row r="595" spans="1:24" ht="15.75" customHeight="1" x14ac:dyDescent="0.35">
      <c r="A595" s="81"/>
      <c r="B595" s="38"/>
      <c r="C595" s="82"/>
      <c r="D595" s="40"/>
      <c r="E595" s="40"/>
      <c r="F595" s="40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</row>
    <row r="596" spans="1:24" ht="15.75" customHeight="1" x14ac:dyDescent="0.35">
      <c r="A596" s="81"/>
      <c r="B596" s="38"/>
      <c r="C596" s="82"/>
      <c r="D596" s="40"/>
      <c r="E596" s="40"/>
      <c r="F596" s="40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</row>
    <row r="597" spans="1:24" ht="15.75" customHeight="1" x14ac:dyDescent="0.35">
      <c r="A597" s="81"/>
      <c r="B597" s="38"/>
      <c r="C597" s="82"/>
      <c r="D597" s="40"/>
      <c r="E597" s="40"/>
      <c r="F597" s="40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</row>
    <row r="598" spans="1:24" ht="15.75" customHeight="1" x14ac:dyDescent="0.35">
      <c r="A598" s="81"/>
      <c r="B598" s="38"/>
      <c r="C598" s="82"/>
      <c r="D598" s="40"/>
      <c r="E598" s="40"/>
      <c r="F598" s="40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</row>
    <row r="599" spans="1:24" ht="15.75" customHeight="1" x14ac:dyDescent="0.35">
      <c r="A599" s="81"/>
      <c r="B599" s="38"/>
      <c r="C599" s="82"/>
      <c r="D599" s="40"/>
      <c r="E599" s="40"/>
      <c r="F599" s="40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</row>
    <row r="600" spans="1:24" ht="15.75" customHeight="1" x14ac:dyDescent="0.35">
      <c r="A600" s="81"/>
      <c r="B600" s="38"/>
      <c r="C600" s="82"/>
      <c r="D600" s="40"/>
      <c r="E600" s="40"/>
      <c r="F600" s="40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</row>
    <row r="601" spans="1:24" ht="15.75" customHeight="1" x14ac:dyDescent="0.35">
      <c r="A601" s="81"/>
      <c r="B601" s="38"/>
      <c r="C601" s="82"/>
      <c r="D601" s="40"/>
      <c r="E601" s="40"/>
      <c r="F601" s="40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</row>
    <row r="602" spans="1:24" ht="15.75" customHeight="1" x14ac:dyDescent="0.35">
      <c r="A602" s="81"/>
      <c r="B602" s="38"/>
      <c r="C602" s="82"/>
      <c r="D602" s="40"/>
      <c r="E602" s="40"/>
      <c r="F602" s="40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</row>
    <row r="603" spans="1:24" ht="15.75" customHeight="1" x14ac:dyDescent="0.35">
      <c r="A603" s="81"/>
      <c r="B603" s="38"/>
      <c r="C603" s="82"/>
      <c r="D603" s="40"/>
      <c r="E603" s="40"/>
      <c r="F603" s="40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</row>
    <row r="604" spans="1:24" ht="15.75" customHeight="1" x14ac:dyDescent="0.35">
      <c r="A604" s="81"/>
      <c r="B604" s="38"/>
      <c r="C604" s="82"/>
      <c r="D604" s="40"/>
      <c r="E604" s="40"/>
      <c r="F604" s="40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</row>
    <row r="605" spans="1:24" ht="15.75" customHeight="1" x14ac:dyDescent="0.35">
      <c r="A605" s="81"/>
      <c r="B605" s="38"/>
      <c r="C605" s="82"/>
      <c r="D605" s="40"/>
      <c r="E605" s="40"/>
      <c r="F605" s="40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</row>
    <row r="606" spans="1:24" ht="15.75" customHeight="1" x14ac:dyDescent="0.35">
      <c r="A606" s="81"/>
      <c r="B606" s="38"/>
      <c r="C606" s="82"/>
      <c r="D606" s="40"/>
      <c r="E606" s="40"/>
      <c r="F606" s="40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</row>
    <row r="607" spans="1:24" ht="15.75" customHeight="1" x14ac:dyDescent="0.35">
      <c r="A607" s="81"/>
      <c r="B607" s="38"/>
      <c r="C607" s="82"/>
      <c r="D607" s="40"/>
      <c r="E607" s="40"/>
      <c r="F607" s="40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</row>
    <row r="608" spans="1:24" ht="15.75" customHeight="1" x14ac:dyDescent="0.35">
      <c r="A608" s="81"/>
      <c r="B608" s="38"/>
      <c r="C608" s="82"/>
      <c r="D608" s="40"/>
      <c r="E608" s="40"/>
      <c r="F608" s="40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</row>
    <row r="609" spans="1:24" ht="15.75" customHeight="1" x14ac:dyDescent="0.35">
      <c r="A609" s="81"/>
      <c r="B609" s="38"/>
      <c r="C609" s="82"/>
      <c r="D609" s="40"/>
      <c r="E609" s="40"/>
      <c r="F609" s="40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</row>
    <row r="610" spans="1:24" ht="15.75" customHeight="1" x14ac:dyDescent="0.35">
      <c r="A610" s="81"/>
      <c r="B610" s="38"/>
      <c r="C610" s="82"/>
      <c r="D610" s="40"/>
      <c r="E610" s="40"/>
      <c r="F610" s="40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</row>
    <row r="611" spans="1:24" ht="15.75" customHeight="1" x14ac:dyDescent="0.35">
      <c r="A611" s="81"/>
      <c r="B611" s="38"/>
      <c r="C611" s="82"/>
      <c r="D611" s="40"/>
      <c r="E611" s="40"/>
      <c r="F611" s="40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</row>
    <row r="612" spans="1:24" ht="15.75" customHeight="1" x14ac:dyDescent="0.35">
      <c r="A612" s="81"/>
      <c r="B612" s="38"/>
      <c r="C612" s="82"/>
      <c r="D612" s="40"/>
      <c r="E612" s="40"/>
      <c r="F612" s="40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</row>
    <row r="613" spans="1:24" ht="15.75" customHeight="1" x14ac:dyDescent="0.35">
      <c r="A613" s="81"/>
      <c r="B613" s="38"/>
      <c r="C613" s="82"/>
      <c r="D613" s="40"/>
      <c r="E613" s="40"/>
      <c r="F613" s="40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</row>
    <row r="614" spans="1:24" ht="15.75" customHeight="1" x14ac:dyDescent="0.35">
      <c r="A614" s="81"/>
      <c r="B614" s="38"/>
      <c r="C614" s="82"/>
      <c r="D614" s="40"/>
      <c r="E614" s="40"/>
      <c r="F614" s="40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</row>
    <row r="615" spans="1:24" ht="15.75" customHeight="1" x14ac:dyDescent="0.35">
      <c r="A615" s="81"/>
      <c r="B615" s="38"/>
      <c r="C615" s="82"/>
      <c r="D615" s="40"/>
      <c r="E615" s="40"/>
      <c r="F615" s="40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</row>
    <row r="616" spans="1:24" ht="15.75" customHeight="1" x14ac:dyDescent="0.35">
      <c r="A616" s="81"/>
      <c r="B616" s="38"/>
      <c r="C616" s="82"/>
      <c r="D616" s="40"/>
      <c r="E616" s="40"/>
      <c r="F616" s="40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</row>
    <row r="617" spans="1:24" ht="15.75" customHeight="1" x14ac:dyDescent="0.35">
      <c r="A617" s="81"/>
      <c r="B617" s="38"/>
      <c r="C617" s="82"/>
      <c r="D617" s="40"/>
      <c r="E617" s="40"/>
      <c r="F617" s="40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</row>
    <row r="618" spans="1:24" ht="15.75" customHeight="1" x14ac:dyDescent="0.35">
      <c r="A618" s="81"/>
      <c r="B618" s="38"/>
      <c r="C618" s="82"/>
      <c r="D618" s="40"/>
      <c r="E618" s="40"/>
      <c r="F618" s="40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</row>
    <row r="619" spans="1:24" ht="15.75" customHeight="1" x14ac:dyDescent="0.35">
      <c r="A619" s="81"/>
      <c r="B619" s="38"/>
      <c r="C619" s="82"/>
      <c r="D619" s="40"/>
      <c r="E619" s="40"/>
      <c r="F619" s="40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</row>
    <row r="620" spans="1:24" ht="15.75" customHeight="1" x14ac:dyDescent="0.35">
      <c r="A620" s="81"/>
      <c r="B620" s="38"/>
      <c r="C620" s="82"/>
      <c r="D620" s="40"/>
      <c r="E620" s="40"/>
      <c r="F620" s="40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</row>
    <row r="621" spans="1:24" ht="15.75" customHeight="1" x14ac:dyDescent="0.35">
      <c r="A621" s="81"/>
      <c r="B621" s="38"/>
      <c r="C621" s="82"/>
      <c r="D621" s="40"/>
      <c r="E621" s="40"/>
      <c r="F621" s="40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</row>
    <row r="622" spans="1:24" ht="15.75" customHeight="1" x14ac:dyDescent="0.35">
      <c r="A622" s="81"/>
      <c r="B622" s="38"/>
      <c r="C622" s="82"/>
      <c r="D622" s="40"/>
      <c r="E622" s="40"/>
      <c r="F622" s="40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</row>
    <row r="623" spans="1:24" ht="15.75" customHeight="1" x14ac:dyDescent="0.35">
      <c r="A623" s="81"/>
      <c r="B623" s="38"/>
      <c r="C623" s="82"/>
      <c r="D623" s="40"/>
      <c r="E623" s="40"/>
      <c r="F623" s="40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</row>
    <row r="624" spans="1:24" ht="15.75" customHeight="1" x14ac:dyDescent="0.35">
      <c r="A624" s="81"/>
      <c r="B624" s="38"/>
      <c r="C624" s="82"/>
      <c r="D624" s="40"/>
      <c r="E624" s="40"/>
      <c r="F624" s="40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</row>
    <row r="625" spans="1:24" ht="15.75" customHeight="1" x14ac:dyDescent="0.35">
      <c r="A625" s="81"/>
      <c r="B625" s="38"/>
      <c r="C625" s="82"/>
      <c r="D625" s="40"/>
      <c r="E625" s="40"/>
      <c r="F625" s="40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</row>
    <row r="626" spans="1:24" ht="15.75" customHeight="1" x14ac:dyDescent="0.35">
      <c r="A626" s="81"/>
      <c r="B626" s="38"/>
      <c r="C626" s="82"/>
      <c r="D626" s="40"/>
      <c r="E626" s="40"/>
      <c r="F626" s="40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</row>
    <row r="627" spans="1:24" ht="15.75" customHeight="1" x14ac:dyDescent="0.35">
      <c r="A627" s="81"/>
      <c r="B627" s="38"/>
      <c r="C627" s="82"/>
      <c r="D627" s="40"/>
      <c r="E627" s="40"/>
      <c r="F627" s="40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</row>
    <row r="628" spans="1:24" ht="15.75" customHeight="1" x14ac:dyDescent="0.35">
      <c r="A628" s="81"/>
      <c r="B628" s="38"/>
      <c r="C628" s="82"/>
      <c r="D628" s="40"/>
      <c r="E628" s="40"/>
      <c r="F628" s="40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</row>
    <row r="629" spans="1:24" ht="15.75" customHeight="1" x14ac:dyDescent="0.35">
      <c r="A629" s="81"/>
      <c r="B629" s="38"/>
      <c r="C629" s="82"/>
      <c r="D629" s="40"/>
      <c r="E629" s="40"/>
      <c r="F629" s="40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</row>
    <row r="630" spans="1:24" ht="15.75" customHeight="1" x14ac:dyDescent="0.35">
      <c r="A630" s="81"/>
      <c r="B630" s="38"/>
      <c r="C630" s="82"/>
      <c r="D630" s="40"/>
      <c r="E630" s="40"/>
      <c r="F630" s="40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</row>
    <row r="631" spans="1:24" ht="15.75" customHeight="1" x14ac:dyDescent="0.35">
      <c r="A631" s="81"/>
      <c r="B631" s="38"/>
      <c r="C631" s="82"/>
      <c r="D631" s="40"/>
      <c r="E631" s="40"/>
      <c r="F631" s="40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</row>
    <row r="632" spans="1:24" ht="15.75" customHeight="1" x14ac:dyDescent="0.35">
      <c r="A632" s="81"/>
      <c r="B632" s="38"/>
      <c r="C632" s="82"/>
      <c r="D632" s="40"/>
      <c r="E632" s="40"/>
      <c r="F632" s="40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</row>
    <row r="633" spans="1:24" ht="15.75" customHeight="1" x14ac:dyDescent="0.35">
      <c r="A633" s="81"/>
      <c r="B633" s="38"/>
      <c r="C633" s="82"/>
      <c r="D633" s="40"/>
      <c r="E633" s="40"/>
      <c r="F633" s="40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</row>
    <row r="634" spans="1:24" ht="15.75" customHeight="1" x14ac:dyDescent="0.35">
      <c r="A634" s="81"/>
      <c r="B634" s="38"/>
      <c r="C634" s="82"/>
      <c r="D634" s="40"/>
      <c r="E634" s="40"/>
      <c r="F634" s="40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</row>
    <row r="635" spans="1:24" ht="15.75" customHeight="1" x14ac:dyDescent="0.35">
      <c r="A635" s="81"/>
      <c r="B635" s="38"/>
      <c r="C635" s="82"/>
      <c r="D635" s="40"/>
      <c r="E635" s="40"/>
      <c r="F635" s="40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</row>
    <row r="636" spans="1:24" ht="15.75" customHeight="1" x14ac:dyDescent="0.35">
      <c r="A636" s="81"/>
      <c r="B636" s="38"/>
      <c r="C636" s="82"/>
      <c r="D636" s="40"/>
      <c r="E636" s="40"/>
      <c r="F636" s="40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</row>
    <row r="637" spans="1:24" ht="15.75" customHeight="1" x14ac:dyDescent="0.35">
      <c r="A637" s="81"/>
      <c r="B637" s="38"/>
      <c r="C637" s="82"/>
      <c r="D637" s="40"/>
      <c r="E637" s="40"/>
      <c r="F637" s="40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</row>
    <row r="638" spans="1:24" ht="15.75" customHeight="1" x14ac:dyDescent="0.35">
      <c r="A638" s="81"/>
      <c r="B638" s="38"/>
      <c r="C638" s="82"/>
      <c r="D638" s="40"/>
      <c r="E638" s="40"/>
      <c r="F638" s="40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</row>
    <row r="639" spans="1:24" ht="15.75" customHeight="1" x14ac:dyDescent="0.35">
      <c r="A639" s="81"/>
      <c r="B639" s="38"/>
      <c r="C639" s="82"/>
      <c r="D639" s="40"/>
      <c r="E639" s="40"/>
      <c r="F639" s="40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</row>
    <row r="640" spans="1:24" ht="15.75" customHeight="1" x14ac:dyDescent="0.35">
      <c r="A640" s="81"/>
      <c r="B640" s="38"/>
      <c r="C640" s="82"/>
      <c r="D640" s="40"/>
      <c r="E640" s="40"/>
      <c r="F640" s="40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</row>
    <row r="641" spans="1:24" ht="15.75" customHeight="1" x14ac:dyDescent="0.35">
      <c r="A641" s="81"/>
      <c r="B641" s="38"/>
      <c r="C641" s="82"/>
      <c r="D641" s="40"/>
      <c r="E641" s="40"/>
      <c r="F641" s="40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</row>
    <row r="642" spans="1:24" ht="15.75" customHeight="1" x14ac:dyDescent="0.35">
      <c r="A642" s="81"/>
      <c r="B642" s="38"/>
      <c r="C642" s="82"/>
      <c r="D642" s="40"/>
      <c r="E642" s="40"/>
      <c r="F642" s="40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</row>
    <row r="643" spans="1:24" ht="15.75" customHeight="1" x14ac:dyDescent="0.35">
      <c r="A643" s="81"/>
      <c r="B643" s="38"/>
      <c r="C643" s="82"/>
      <c r="D643" s="40"/>
      <c r="E643" s="40"/>
      <c r="F643" s="40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</row>
    <row r="644" spans="1:24" ht="15.75" customHeight="1" x14ac:dyDescent="0.35">
      <c r="A644" s="81"/>
      <c r="B644" s="38"/>
      <c r="C644" s="82"/>
      <c r="D644" s="40"/>
      <c r="E644" s="40"/>
      <c r="F644" s="40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</row>
    <row r="645" spans="1:24" ht="15.75" customHeight="1" x14ac:dyDescent="0.35">
      <c r="A645" s="81"/>
      <c r="B645" s="38"/>
      <c r="C645" s="82"/>
      <c r="D645" s="40"/>
      <c r="E645" s="40"/>
      <c r="F645" s="40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</row>
    <row r="646" spans="1:24" ht="15.75" customHeight="1" x14ac:dyDescent="0.35">
      <c r="A646" s="81"/>
      <c r="B646" s="38"/>
      <c r="C646" s="82"/>
      <c r="D646" s="40"/>
      <c r="E646" s="40"/>
      <c r="F646" s="40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</row>
    <row r="647" spans="1:24" ht="15.75" customHeight="1" x14ac:dyDescent="0.35">
      <c r="A647" s="81"/>
      <c r="B647" s="38"/>
      <c r="C647" s="82"/>
      <c r="D647" s="40"/>
      <c r="E647" s="40"/>
      <c r="F647" s="40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</row>
    <row r="648" spans="1:24" ht="15.75" customHeight="1" x14ac:dyDescent="0.35">
      <c r="A648" s="81"/>
      <c r="B648" s="38"/>
      <c r="C648" s="82"/>
      <c r="D648" s="40"/>
      <c r="E648" s="40"/>
      <c r="F648" s="40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</row>
    <row r="649" spans="1:24" ht="15.75" customHeight="1" x14ac:dyDescent="0.35">
      <c r="A649" s="81"/>
      <c r="B649" s="38"/>
      <c r="C649" s="82"/>
      <c r="D649" s="40"/>
      <c r="E649" s="40"/>
      <c r="F649" s="40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</row>
    <row r="650" spans="1:24" ht="15.75" customHeight="1" x14ac:dyDescent="0.35">
      <c r="A650" s="81"/>
      <c r="B650" s="38"/>
      <c r="C650" s="82"/>
      <c r="D650" s="40"/>
      <c r="E650" s="40"/>
      <c r="F650" s="40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</row>
    <row r="651" spans="1:24" ht="15.75" customHeight="1" x14ac:dyDescent="0.35">
      <c r="A651" s="81"/>
      <c r="B651" s="38"/>
      <c r="C651" s="82"/>
      <c r="D651" s="40"/>
      <c r="E651" s="40"/>
      <c r="F651" s="40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</row>
    <row r="652" spans="1:24" ht="15.75" customHeight="1" x14ac:dyDescent="0.35">
      <c r="A652" s="81"/>
      <c r="B652" s="38"/>
      <c r="C652" s="82"/>
      <c r="D652" s="40"/>
      <c r="E652" s="40"/>
      <c r="F652" s="40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</row>
    <row r="653" spans="1:24" ht="15.75" customHeight="1" x14ac:dyDescent="0.35">
      <c r="A653" s="81"/>
      <c r="B653" s="38"/>
      <c r="C653" s="82"/>
      <c r="D653" s="40"/>
      <c r="E653" s="40"/>
      <c r="F653" s="40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</row>
    <row r="654" spans="1:24" ht="15.75" customHeight="1" x14ac:dyDescent="0.35">
      <c r="A654" s="81"/>
      <c r="B654" s="38"/>
      <c r="C654" s="82"/>
      <c r="D654" s="40"/>
      <c r="E654" s="40"/>
      <c r="F654" s="40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</row>
    <row r="655" spans="1:24" ht="15.75" customHeight="1" x14ac:dyDescent="0.35">
      <c r="A655" s="81"/>
      <c r="B655" s="38"/>
      <c r="C655" s="82"/>
      <c r="D655" s="40"/>
      <c r="E655" s="40"/>
      <c r="F655" s="40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</row>
    <row r="656" spans="1:24" ht="15.75" customHeight="1" x14ac:dyDescent="0.35">
      <c r="A656" s="81"/>
      <c r="B656" s="38"/>
      <c r="C656" s="82"/>
      <c r="D656" s="40"/>
      <c r="E656" s="40"/>
      <c r="F656" s="40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</row>
    <row r="657" spans="1:24" ht="15.75" customHeight="1" x14ac:dyDescent="0.35">
      <c r="A657" s="81"/>
      <c r="B657" s="38"/>
      <c r="C657" s="82"/>
      <c r="D657" s="40"/>
      <c r="E657" s="40"/>
      <c r="F657" s="40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</row>
    <row r="658" spans="1:24" ht="15.75" customHeight="1" x14ac:dyDescent="0.35">
      <c r="A658" s="81"/>
      <c r="B658" s="38"/>
      <c r="C658" s="82"/>
      <c r="D658" s="40"/>
      <c r="E658" s="40"/>
      <c r="F658" s="40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</row>
    <row r="659" spans="1:24" ht="15.75" customHeight="1" x14ac:dyDescent="0.35">
      <c r="A659" s="81"/>
      <c r="B659" s="38"/>
      <c r="C659" s="82"/>
      <c r="D659" s="40"/>
      <c r="E659" s="40"/>
      <c r="F659" s="40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</row>
    <row r="660" spans="1:24" ht="15.75" customHeight="1" x14ac:dyDescent="0.35">
      <c r="A660" s="81"/>
      <c r="B660" s="38"/>
      <c r="C660" s="82"/>
      <c r="D660" s="40"/>
      <c r="E660" s="40"/>
      <c r="F660" s="40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</row>
    <row r="661" spans="1:24" ht="15.75" customHeight="1" x14ac:dyDescent="0.35">
      <c r="A661" s="81"/>
      <c r="B661" s="38"/>
      <c r="C661" s="82"/>
      <c r="D661" s="40"/>
      <c r="E661" s="40"/>
      <c r="F661" s="40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</row>
    <row r="662" spans="1:24" ht="15.75" customHeight="1" x14ac:dyDescent="0.35">
      <c r="A662" s="81"/>
      <c r="B662" s="38"/>
      <c r="C662" s="82"/>
      <c r="D662" s="40"/>
      <c r="E662" s="40"/>
      <c r="F662" s="40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</row>
    <row r="663" spans="1:24" ht="15.75" customHeight="1" x14ac:dyDescent="0.35">
      <c r="A663" s="81"/>
      <c r="B663" s="38"/>
      <c r="C663" s="82"/>
      <c r="D663" s="40"/>
      <c r="E663" s="40"/>
      <c r="F663" s="40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</row>
    <row r="664" spans="1:24" ht="15.75" customHeight="1" x14ac:dyDescent="0.35">
      <c r="A664" s="81"/>
      <c r="B664" s="38"/>
      <c r="C664" s="82"/>
      <c r="D664" s="40"/>
      <c r="E664" s="40"/>
      <c r="F664" s="40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</row>
    <row r="665" spans="1:24" ht="15.75" customHeight="1" x14ac:dyDescent="0.35">
      <c r="A665" s="81"/>
      <c r="B665" s="38"/>
      <c r="C665" s="82"/>
      <c r="D665" s="40"/>
      <c r="E665" s="40"/>
      <c r="F665" s="40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</row>
    <row r="666" spans="1:24" ht="15.75" customHeight="1" x14ac:dyDescent="0.35">
      <c r="A666" s="81"/>
      <c r="B666" s="38"/>
      <c r="C666" s="82"/>
      <c r="D666" s="40"/>
      <c r="E666" s="40"/>
      <c r="F666" s="40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</row>
    <row r="667" spans="1:24" ht="15.75" customHeight="1" x14ac:dyDescent="0.35">
      <c r="A667" s="81"/>
      <c r="B667" s="38"/>
      <c r="C667" s="82"/>
      <c r="D667" s="40"/>
      <c r="E667" s="40"/>
      <c r="F667" s="40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</row>
    <row r="668" spans="1:24" ht="15.75" customHeight="1" x14ac:dyDescent="0.35">
      <c r="A668" s="81"/>
      <c r="B668" s="38"/>
      <c r="C668" s="82"/>
      <c r="D668" s="40"/>
      <c r="E668" s="40"/>
      <c r="F668" s="40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</row>
    <row r="669" spans="1:24" ht="15.75" customHeight="1" x14ac:dyDescent="0.35">
      <c r="A669" s="81"/>
      <c r="B669" s="38"/>
      <c r="C669" s="82"/>
      <c r="D669" s="40"/>
      <c r="E669" s="40"/>
      <c r="F669" s="40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</row>
    <row r="670" spans="1:24" ht="15.75" customHeight="1" x14ac:dyDescent="0.35">
      <c r="A670" s="81"/>
      <c r="B670" s="38"/>
      <c r="C670" s="82"/>
      <c r="D670" s="40"/>
      <c r="E670" s="40"/>
      <c r="F670" s="40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</row>
    <row r="671" spans="1:24" ht="15.75" customHeight="1" x14ac:dyDescent="0.35">
      <c r="A671" s="81"/>
      <c r="B671" s="38"/>
      <c r="C671" s="82"/>
      <c r="D671" s="40"/>
      <c r="E671" s="40"/>
      <c r="F671" s="40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</row>
    <row r="672" spans="1:24" ht="15.75" customHeight="1" x14ac:dyDescent="0.35">
      <c r="A672" s="81"/>
      <c r="B672" s="38"/>
      <c r="C672" s="82"/>
      <c r="D672" s="40"/>
      <c r="E672" s="40"/>
      <c r="F672" s="40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</row>
    <row r="673" spans="1:24" ht="15.75" customHeight="1" x14ac:dyDescent="0.35">
      <c r="A673" s="81"/>
      <c r="B673" s="38"/>
      <c r="C673" s="82"/>
      <c r="D673" s="40"/>
      <c r="E673" s="40"/>
      <c r="F673" s="40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</row>
    <row r="674" spans="1:24" ht="15.75" customHeight="1" x14ac:dyDescent="0.35">
      <c r="A674" s="81"/>
      <c r="B674" s="38"/>
      <c r="C674" s="82"/>
      <c r="D674" s="40"/>
      <c r="E674" s="40"/>
      <c r="F674" s="40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</row>
    <row r="675" spans="1:24" ht="15.75" customHeight="1" x14ac:dyDescent="0.35">
      <c r="A675" s="81"/>
      <c r="B675" s="38"/>
      <c r="C675" s="82"/>
      <c r="D675" s="40"/>
      <c r="E675" s="40"/>
      <c r="F675" s="40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</row>
    <row r="676" spans="1:24" ht="15.75" customHeight="1" x14ac:dyDescent="0.35">
      <c r="A676" s="81"/>
      <c r="B676" s="38"/>
      <c r="C676" s="82"/>
      <c r="D676" s="40"/>
      <c r="E676" s="40"/>
      <c r="F676" s="40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</row>
    <row r="677" spans="1:24" ht="15.75" customHeight="1" x14ac:dyDescent="0.35">
      <c r="A677" s="81"/>
      <c r="B677" s="38"/>
      <c r="C677" s="82"/>
      <c r="D677" s="40"/>
      <c r="E677" s="40"/>
      <c r="F677" s="40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</row>
    <row r="678" spans="1:24" ht="15.75" customHeight="1" x14ac:dyDescent="0.35">
      <c r="A678" s="81"/>
      <c r="B678" s="38"/>
      <c r="C678" s="82"/>
      <c r="D678" s="40"/>
      <c r="E678" s="40"/>
      <c r="F678" s="40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</row>
    <row r="679" spans="1:24" ht="15.75" customHeight="1" x14ac:dyDescent="0.35">
      <c r="A679" s="81"/>
      <c r="B679" s="38"/>
      <c r="C679" s="82"/>
      <c r="D679" s="40"/>
      <c r="E679" s="40"/>
      <c r="F679" s="40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</row>
    <row r="680" spans="1:24" ht="15.75" customHeight="1" x14ac:dyDescent="0.35">
      <c r="A680" s="81"/>
      <c r="B680" s="38"/>
      <c r="C680" s="82"/>
      <c r="D680" s="40"/>
      <c r="E680" s="40"/>
      <c r="F680" s="40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</row>
    <row r="681" spans="1:24" ht="15.75" customHeight="1" x14ac:dyDescent="0.35">
      <c r="A681" s="81"/>
      <c r="B681" s="38"/>
      <c r="C681" s="82"/>
      <c r="D681" s="40"/>
      <c r="E681" s="40"/>
      <c r="F681" s="40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</row>
    <row r="682" spans="1:24" ht="15.75" customHeight="1" x14ac:dyDescent="0.35">
      <c r="A682" s="81"/>
      <c r="B682" s="38"/>
      <c r="C682" s="82"/>
      <c r="D682" s="40"/>
      <c r="E682" s="40"/>
      <c r="F682" s="40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</row>
    <row r="683" spans="1:24" ht="15.75" customHeight="1" x14ac:dyDescent="0.35">
      <c r="A683" s="81"/>
      <c r="B683" s="38"/>
      <c r="C683" s="82"/>
      <c r="D683" s="40"/>
      <c r="E683" s="40"/>
      <c r="F683" s="40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</row>
    <row r="684" spans="1:24" ht="15.75" customHeight="1" x14ac:dyDescent="0.35">
      <c r="A684" s="81"/>
      <c r="B684" s="38"/>
      <c r="C684" s="82"/>
      <c r="D684" s="40"/>
      <c r="E684" s="40"/>
      <c r="F684" s="40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</row>
    <row r="685" spans="1:24" ht="15.75" customHeight="1" x14ac:dyDescent="0.35">
      <c r="A685" s="81"/>
      <c r="B685" s="38"/>
      <c r="C685" s="82"/>
      <c r="D685" s="40"/>
      <c r="E685" s="40"/>
      <c r="F685" s="40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</row>
    <row r="686" spans="1:24" ht="15.75" customHeight="1" x14ac:dyDescent="0.35">
      <c r="A686" s="81"/>
      <c r="B686" s="38"/>
      <c r="C686" s="82"/>
      <c r="D686" s="40"/>
      <c r="E686" s="40"/>
      <c r="F686" s="40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</row>
    <row r="687" spans="1:24" ht="15.75" customHeight="1" x14ac:dyDescent="0.35">
      <c r="A687" s="81"/>
      <c r="B687" s="38"/>
      <c r="C687" s="82"/>
      <c r="D687" s="40"/>
      <c r="E687" s="40"/>
      <c r="F687" s="40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</row>
    <row r="688" spans="1:24" ht="15.75" customHeight="1" x14ac:dyDescent="0.35">
      <c r="A688" s="81"/>
      <c r="B688" s="38"/>
      <c r="C688" s="82"/>
      <c r="D688" s="40"/>
      <c r="E688" s="40"/>
      <c r="F688" s="40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</row>
    <row r="689" spans="1:24" ht="15.75" customHeight="1" x14ac:dyDescent="0.35">
      <c r="A689" s="81"/>
      <c r="B689" s="38"/>
      <c r="C689" s="82"/>
      <c r="D689" s="40"/>
      <c r="E689" s="40"/>
      <c r="F689" s="40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</row>
    <row r="690" spans="1:24" ht="15.75" customHeight="1" x14ac:dyDescent="0.35">
      <c r="A690" s="81"/>
      <c r="B690" s="38"/>
      <c r="C690" s="82"/>
      <c r="D690" s="40"/>
      <c r="E690" s="40"/>
      <c r="F690" s="40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</row>
    <row r="691" spans="1:24" ht="15.75" customHeight="1" x14ac:dyDescent="0.35">
      <c r="A691" s="81"/>
      <c r="B691" s="38"/>
      <c r="C691" s="82"/>
      <c r="D691" s="40"/>
      <c r="E691" s="40"/>
      <c r="F691" s="40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</row>
    <row r="692" spans="1:24" ht="15.75" customHeight="1" x14ac:dyDescent="0.35">
      <c r="A692" s="81"/>
      <c r="B692" s="38"/>
      <c r="C692" s="82"/>
      <c r="D692" s="40"/>
      <c r="E692" s="40"/>
      <c r="F692" s="40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</row>
    <row r="693" spans="1:24" ht="15.75" customHeight="1" x14ac:dyDescent="0.35">
      <c r="A693" s="81"/>
      <c r="B693" s="38"/>
      <c r="C693" s="82"/>
      <c r="D693" s="40"/>
      <c r="E693" s="40"/>
      <c r="F693" s="40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</row>
    <row r="694" spans="1:24" ht="15.75" customHeight="1" x14ac:dyDescent="0.35">
      <c r="A694" s="81"/>
      <c r="B694" s="38"/>
      <c r="C694" s="82"/>
      <c r="D694" s="40"/>
      <c r="E694" s="40"/>
      <c r="F694" s="40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</row>
    <row r="695" spans="1:24" ht="15.75" customHeight="1" x14ac:dyDescent="0.35">
      <c r="A695" s="81"/>
      <c r="B695" s="38"/>
      <c r="C695" s="82"/>
      <c r="D695" s="40"/>
      <c r="E695" s="40"/>
      <c r="F695" s="40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</row>
    <row r="696" spans="1:24" ht="15.75" customHeight="1" x14ac:dyDescent="0.35">
      <c r="A696" s="81"/>
      <c r="B696" s="38"/>
      <c r="C696" s="82"/>
      <c r="D696" s="40"/>
      <c r="E696" s="40"/>
      <c r="F696" s="40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</row>
    <row r="697" spans="1:24" ht="15.75" customHeight="1" x14ac:dyDescent="0.35">
      <c r="A697" s="81"/>
      <c r="B697" s="38"/>
      <c r="C697" s="82"/>
      <c r="D697" s="40"/>
      <c r="E697" s="40"/>
      <c r="F697" s="40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</row>
    <row r="698" spans="1:24" ht="15.75" customHeight="1" x14ac:dyDescent="0.35">
      <c r="A698" s="81"/>
      <c r="B698" s="38"/>
      <c r="C698" s="82"/>
      <c r="D698" s="40"/>
      <c r="E698" s="40"/>
      <c r="F698" s="40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</row>
    <row r="699" spans="1:24" ht="15.75" customHeight="1" x14ac:dyDescent="0.35">
      <c r="A699" s="81"/>
      <c r="B699" s="38"/>
      <c r="C699" s="82"/>
      <c r="D699" s="40"/>
      <c r="E699" s="40"/>
      <c r="F699" s="40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</row>
    <row r="700" spans="1:24" ht="15.75" customHeight="1" x14ac:dyDescent="0.35">
      <c r="A700" s="81"/>
      <c r="B700" s="38"/>
      <c r="C700" s="82"/>
      <c r="D700" s="40"/>
      <c r="E700" s="40"/>
      <c r="F700" s="40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</row>
    <row r="701" spans="1:24" ht="15.75" customHeight="1" x14ac:dyDescent="0.35">
      <c r="A701" s="81"/>
      <c r="B701" s="38"/>
      <c r="C701" s="82"/>
      <c r="D701" s="40"/>
      <c r="E701" s="40"/>
      <c r="F701" s="40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</row>
    <row r="702" spans="1:24" ht="15.75" customHeight="1" x14ac:dyDescent="0.35">
      <c r="A702" s="81"/>
      <c r="B702" s="38"/>
      <c r="C702" s="82"/>
      <c r="D702" s="40"/>
      <c r="E702" s="40"/>
      <c r="F702" s="40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</row>
    <row r="703" spans="1:24" ht="15.75" customHeight="1" x14ac:dyDescent="0.35">
      <c r="A703" s="81"/>
      <c r="B703" s="38"/>
      <c r="C703" s="82"/>
      <c r="D703" s="40"/>
      <c r="E703" s="40"/>
      <c r="F703" s="40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</row>
    <row r="704" spans="1:24" ht="15.75" customHeight="1" x14ac:dyDescent="0.35">
      <c r="A704" s="81"/>
      <c r="B704" s="38"/>
      <c r="C704" s="82"/>
      <c r="D704" s="40"/>
      <c r="E704" s="40"/>
      <c r="F704" s="40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</row>
    <row r="705" spans="1:24" ht="15.75" customHeight="1" x14ac:dyDescent="0.35">
      <c r="A705" s="81"/>
      <c r="B705" s="38"/>
      <c r="C705" s="82"/>
      <c r="D705" s="40"/>
      <c r="E705" s="40"/>
      <c r="F705" s="40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</row>
    <row r="706" spans="1:24" ht="15.75" customHeight="1" x14ac:dyDescent="0.35">
      <c r="A706" s="81"/>
      <c r="B706" s="38"/>
      <c r="C706" s="82"/>
      <c r="D706" s="40"/>
      <c r="E706" s="40"/>
      <c r="F706" s="40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</row>
    <row r="707" spans="1:24" ht="15.75" customHeight="1" x14ac:dyDescent="0.35">
      <c r="A707" s="81"/>
      <c r="B707" s="38"/>
      <c r="C707" s="82"/>
      <c r="D707" s="40"/>
      <c r="E707" s="40"/>
      <c r="F707" s="40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</row>
    <row r="708" spans="1:24" ht="15.75" customHeight="1" x14ac:dyDescent="0.35">
      <c r="A708" s="81"/>
      <c r="B708" s="38"/>
      <c r="C708" s="82"/>
      <c r="D708" s="40"/>
      <c r="E708" s="40"/>
      <c r="F708" s="40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</row>
    <row r="709" spans="1:24" ht="15.75" customHeight="1" x14ac:dyDescent="0.35">
      <c r="A709" s="81"/>
      <c r="B709" s="38"/>
      <c r="C709" s="82"/>
      <c r="D709" s="40"/>
      <c r="E709" s="40"/>
      <c r="F709" s="40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</row>
    <row r="710" spans="1:24" ht="15.75" customHeight="1" x14ac:dyDescent="0.35">
      <c r="A710" s="81"/>
      <c r="B710" s="38"/>
      <c r="C710" s="82"/>
      <c r="D710" s="40"/>
      <c r="E710" s="40"/>
      <c r="F710" s="40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</row>
    <row r="711" spans="1:24" ht="15.75" customHeight="1" x14ac:dyDescent="0.35">
      <c r="A711" s="81"/>
      <c r="B711" s="38"/>
      <c r="C711" s="82"/>
      <c r="D711" s="40"/>
      <c r="E711" s="40"/>
      <c r="F711" s="40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</row>
    <row r="712" spans="1:24" ht="15.75" customHeight="1" x14ac:dyDescent="0.35">
      <c r="A712" s="81"/>
      <c r="B712" s="38"/>
      <c r="C712" s="82"/>
      <c r="D712" s="40"/>
      <c r="E712" s="40"/>
      <c r="F712" s="40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</row>
    <row r="713" spans="1:24" ht="15.75" customHeight="1" x14ac:dyDescent="0.35">
      <c r="A713" s="81"/>
      <c r="B713" s="38"/>
      <c r="C713" s="82"/>
      <c r="D713" s="40"/>
      <c r="E713" s="40"/>
      <c r="F713" s="40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</row>
    <row r="714" spans="1:24" ht="15.75" customHeight="1" x14ac:dyDescent="0.35">
      <c r="A714" s="81"/>
      <c r="B714" s="38"/>
      <c r="C714" s="82"/>
      <c r="D714" s="40"/>
      <c r="E714" s="40"/>
      <c r="F714" s="40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</row>
    <row r="715" spans="1:24" ht="15.75" customHeight="1" x14ac:dyDescent="0.35">
      <c r="A715" s="81"/>
      <c r="B715" s="38"/>
      <c r="C715" s="82"/>
      <c r="D715" s="40"/>
      <c r="E715" s="40"/>
      <c r="F715" s="40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</row>
    <row r="716" spans="1:24" ht="15.75" customHeight="1" x14ac:dyDescent="0.35">
      <c r="A716" s="81"/>
      <c r="B716" s="38"/>
      <c r="C716" s="82"/>
      <c r="D716" s="40"/>
      <c r="E716" s="40"/>
      <c r="F716" s="40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</row>
    <row r="717" spans="1:24" ht="15.75" customHeight="1" x14ac:dyDescent="0.35">
      <c r="A717" s="81"/>
      <c r="B717" s="38"/>
      <c r="C717" s="82"/>
      <c r="D717" s="40"/>
      <c r="E717" s="40"/>
      <c r="F717" s="40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</row>
    <row r="718" spans="1:24" ht="15.75" customHeight="1" x14ac:dyDescent="0.35">
      <c r="A718" s="81"/>
      <c r="B718" s="38"/>
      <c r="C718" s="82"/>
      <c r="D718" s="40"/>
      <c r="E718" s="40"/>
      <c r="F718" s="40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</row>
    <row r="719" spans="1:24" ht="15.75" customHeight="1" x14ac:dyDescent="0.35">
      <c r="A719" s="81"/>
      <c r="B719" s="38"/>
      <c r="C719" s="82"/>
      <c r="D719" s="40"/>
      <c r="E719" s="40"/>
      <c r="F719" s="40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</row>
    <row r="720" spans="1:24" ht="15.75" customHeight="1" x14ac:dyDescent="0.35">
      <c r="A720" s="81"/>
      <c r="B720" s="38"/>
      <c r="C720" s="82"/>
      <c r="D720" s="40"/>
      <c r="E720" s="40"/>
      <c r="F720" s="40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</row>
    <row r="721" spans="1:24" ht="15.75" customHeight="1" x14ac:dyDescent="0.35">
      <c r="A721" s="81"/>
      <c r="B721" s="38"/>
      <c r="C721" s="82"/>
      <c r="D721" s="40"/>
      <c r="E721" s="40"/>
      <c r="F721" s="40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</row>
    <row r="722" spans="1:24" ht="15.75" customHeight="1" x14ac:dyDescent="0.35">
      <c r="A722" s="81"/>
      <c r="B722" s="38"/>
      <c r="C722" s="82"/>
      <c r="D722" s="40"/>
      <c r="E722" s="40"/>
      <c r="F722" s="40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</row>
  </sheetData>
  <mergeCells count="3">
    <mergeCell ref="A1:F1"/>
    <mergeCell ref="A2:F2"/>
    <mergeCell ref="B16:E16"/>
  </mergeCells>
  <pageMargins left="0.7" right="0.7" top="0.75" bottom="0.75" header="0.3" footer="0.3"/>
  <pageSetup paperSize="9" scale="73" fitToHeight="0" orientation="portrait" r:id="rId1"/>
  <headerFooter>
    <oddHeader>&amp;A</oddHeader>
    <oddFooter>&amp;CPage &amp;P 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26" width="8.6328125" customWidth="1"/>
  </cols>
  <sheetData>
    <row r="1" spans="1:8" ht="14.5" x14ac:dyDescent="0.35">
      <c r="B1" s="29">
        <v>8</v>
      </c>
      <c r="C1" s="29">
        <v>10</v>
      </c>
      <c r="D1" s="29">
        <v>12</v>
      </c>
      <c r="E1" s="29">
        <v>14</v>
      </c>
      <c r="F1" s="29">
        <v>16</v>
      </c>
      <c r="G1" s="29">
        <v>20</v>
      </c>
      <c r="H1" s="29">
        <v>24</v>
      </c>
    </row>
    <row r="2" spans="1:8" ht="14.5" x14ac:dyDescent="0.35">
      <c r="A2" s="29" t="s">
        <v>19</v>
      </c>
      <c r="B2" s="29">
        <f>1.5*(5.058/0.13+1+5.04/0.13+1+4.7/0.13+1+6.04/0.13+1)</f>
        <v>246.43846153846152</v>
      </c>
      <c r="E2" s="29">
        <f>2*9+2*5.8+2*9+2.4+3.6+3.5+3.6+2.5+2*11.3+2*11.2+4.2+3.8+3.6+4.3</f>
        <v>124.10000000000001</v>
      </c>
    </row>
    <row r="3" spans="1:8" ht="14.5" x14ac:dyDescent="0.35">
      <c r="A3" s="29" t="s">
        <v>20</v>
      </c>
      <c r="B3" s="29">
        <f>1.5*(1194/130+1+3657/130+1+5190/130+1)</f>
        <v>120.3576923076923</v>
      </c>
      <c r="E3" s="29">
        <f>2*4.9+2*9+3.8+3.6+2.5+2*7+2*6.2+3.6+4.4</f>
        <v>72.100000000000009</v>
      </c>
    </row>
    <row r="4" spans="1:8" ht="14.5" x14ac:dyDescent="0.35">
      <c r="B4" s="29">
        <f>1.5*(4.45+6.3+5.6+5+2.8)/0.13</f>
        <v>278.65384615384613</v>
      </c>
      <c r="E4" s="29">
        <f>2*(8.4+5.55+11.5+2.2+11.2+6.2+8.4)+3.6+4+3.6+5.08+4.5+4+3.5</f>
        <v>135.17999999999998</v>
      </c>
    </row>
    <row r="5" spans="1:8" ht="14.5" x14ac:dyDescent="0.35">
      <c r="A5" s="29" t="s">
        <v>21</v>
      </c>
      <c r="B5" s="29">
        <f>1.5*(5.4/0.13+1)</f>
        <v>63.807692307692307</v>
      </c>
      <c r="E5" s="29">
        <f>2*(7.4+6.7)</f>
        <v>28.200000000000003</v>
      </c>
    </row>
    <row r="6" spans="1:8" ht="14.5" x14ac:dyDescent="0.35">
      <c r="A6" s="29" t="s">
        <v>22</v>
      </c>
      <c r="B6" s="29">
        <f>1.5*(5.35+5.8)/0.13</f>
        <v>128.65384615384613</v>
      </c>
      <c r="E6" s="29">
        <f>2*9.3+2*3.7+2.7+3.8+2.5+12*2+4.2+4.6</f>
        <v>67.8</v>
      </c>
    </row>
    <row r="7" spans="1:8" ht="14.5" x14ac:dyDescent="0.35">
      <c r="A7" s="29" t="s">
        <v>23</v>
      </c>
      <c r="B7" s="29">
        <f t="shared" ref="B7:B8" si="0">1.5*(5.3+5.8)/0.13</f>
        <v>128.07692307692307</v>
      </c>
      <c r="E7" s="29">
        <f>2*(9.5+3.8+12)+2.7+3.8+2.5+4.2+4.6</f>
        <v>68.400000000000006</v>
      </c>
    </row>
    <row r="8" spans="1:8" ht="14.5" x14ac:dyDescent="0.35">
      <c r="A8" s="29" t="s">
        <v>24</v>
      </c>
      <c r="B8" s="29">
        <f t="shared" si="0"/>
        <v>128.07692307692307</v>
      </c>
      <c r="E8" s="29">
        <f>2*(9.5+3.8+12+12)+2.7+3.8+2.5</f>
        <v>83.6</v>
      </c>
    </row>
    <row r="9" spans="1:8" ht="14.5" x14ac:dyDescent="0.35">
      <c r="A9" s="29" t="s">
        <v>25</v>
      </c>
      <c r="B9" s="29">
        <f>1.5*(6200+5350+5850)/130</f>
        <v>200.76923076923077</v>
      </c>
      <c r="E9" s="29">
        <f>2*(4+12+4+2.8+6.8+6+6.6)+3.9+3.8+2.8</f>
        <v>94.9</v>
      </c>
    </row>
    <row r="10" spans="1:8" ht="14.5" x14ac:dyDescent="0.35">
      <c r="A10" s="29" t="s">
        <v>26</v>
      </c>
      <c r="B10" s="29">
        <f>1.5*(6.2+4.4)/0.13</f>
        <v>122.30769230769232</v>
      </c>
      <c r="E10" s="29">
        <f>2*(4.3+8.3+11.3)+3+3.6+1.5</f>
        <v>55.900000000000006</v>
      </c>
    </row>
    <row r="11" spans="1:8" ht="14.5" x14ac:dyDescent="0.35">
      <c r="B11" s="29">
        <f>1.5*(3.4/0.13)</f>
        <v>39.230769230769226</v>
      </c>
      <c r="E11" s="29">
        <f>2*(5.8+5.1)+1.45+2.6</f>
        <v>25.849999999999998</v>
      </c>
    </row>
    <row r="12" spans="1:8" ht="14.5" x14ac:dyDescent="0.35">
      <c r="A12" s="29" t="s">
        <v>27</v>
      </c>
      <c r="B12" s="29">
        <f>1.5*(5+5)/0.13</f>
        <v>115.38461538461539</v>
      </c>
      <c r="E12" s="29">
        <f>2*(9.5+4.4+6.2+7)+2.7+3.8+3</f>
        <v>63.7</v>
      </c>
    </row>
    <row r="13" spans="1:8" ht="14.5" x14ac:dyDescent="0.35">
      <c r="A13" s="29" t="s">
        <v>28</v>
      </c>
      <c r="B13" s="29">
        <f>1.5*(5.3+4.5+4.7)/0.13</f>
        <v>167.30769230769229</v>
      </c>
      <c r="F13" s="29">
        <f>2*12+7+3.8+6+4.6+4.6+3.8</f>
        <v>53.8</v>
      </c>
      <c r="G13" s="29">
        <f>4*4.4+4*4.4+2*3+4*3+5*7+5*7</f>
        <v>123.2</v>
      </c>
    </row>
    <row r="14" spans="1:8" ht="14.5" x14ac:dyDescent="0.35">
      <c r="A14" s="29" t="s">
        <v>29</v>
      </c>
      <c r="B14" s="29">
        <f>1.5*(1.9+6.3+5.6)/0.13</f>
        <v>159.23076923076923</v>
      </c>
      <c r="E14" s="29">
        <f>2*(8.5+6)+4.4</f>
        <v>33.4</v>
      </c>
      <c r="F14" s="29">
        <f>2*(6.4+8.9)+4.5+4+2.5</f>
        <v>41.6</v>
      </c>
    </row>
    <row r="15" spans="1:8" ht="14.5" x14ac:dyDescent="0.35">
      <c r="B15" s="29">
        <f>1.5*(5/0.13)</f>
        <v>57.692307692307693</v>
      </c>
      <c r="E15" s="29">
        <f>2*6.1+2.3+2.2+5.4*2+4.2</f>
        <v>31.7</v>
      </c>
    </row>
    <row r="16" spans="1:8" ht="14.5" x14ac:dyDescent="0.35">
      <c r="B16" s="29">
        <f>1.5*(2.8+2.5+5.4)/0.13</f>
        <v>123.46153846153844</v>
      </c>
      <c r="F16" s="29">
        <f>2*11.2+4.2</f>
        <v>26.599999999999998</v>
      </c>
      <c r="G16" s="29">
        <f>2*12+7.8+2.4</f>
        <v>34.200000000000003</v>
      </c>
    </row>
    <row r="17" spans="1:7" ht="14.5" x14ac:dyDescent="0.35">
      <c r="A17" s="29" t="s">
        <v>30</v>
      </c>
      <c r="B17" s="29">
        <f>1.5*(6.7+6.3+5.5+5)/0.13</f>
        <v>271.15384615384613</v>
      </c>
      <c r="E17" s="29">
        <f>2*(7.3+6.6+6+5.4)+5.2+4.5+4+3.85</f>
        <v>68.149999999999991</v>
      </c>
      <c r="F17" s="29">
        <f>2*(10.8+6.3+8.6+3)+4.4+4+3.5+2.3</f>
        <v>71.600000000000009</v>
      </c>
    </row>
    <row r="18" spans="1:7" ht="14.5" x14ac:dyDescent="0.35">
      <c r="A18" s="29" t="s">
        <v>20</v>
      </c>
      <c r="B18" s="29">
        <f>1.5*(7+6.3+5.6+5+2.8)/0.13</f>
        <v>308.07692307692304</v>
      </c>
      <c r="F18" s="29">
        <f>2*(7.8+5.6+7+8.2)+4.5+4.8+4</f>
        <v>70.5</v>
      </c>
      <c r="G18" s="29">
        <f>2*(10.7+6.3+11.4)+3+4.5+4+3+5</f>
        <v>76.3</v>
      </c>
    </row>
    <row r="19" spans="1:7" ht="14.5" x14ac:dyDescent="0.35">
      <c r="B19" s="29">
        <f>1.5*(1.6+5+5.6)/0.13</f>
        <v>140.76923076923075</v>
      </c>
      <c r="E19" s="29">
        <f>2*(7+6)+3.6+4.4</f>
        <v>34</v>
      </c>
      <c r="F19" s="29">
        <f>2*(4.7+8.9+3.6+2.5)+3.7</f>
        <v>43.100000000000009</v>
      </c>
    </row>
    <row r="20" spans="1:7" ht="14.5" x14ac:dyDescent="0.35">
      <c r="A20" s="29" t="s">
        <v>31</v>
      </c>
      <c r="B20" s="29">
        <f>1.5*(5.4+5.4+5)/0.13</f>
        <v>182.30769230769232</v>
      </c>
      <c r="F20" s="29">
        <f>2*(5.8+5.7+5.3+5.9)+4.2+3.8+3.5+4.5</f>
        <v>61.400000000000006</v>
      </c>
      <c r="G20" s="29">
        <f>2*(8.9+5.5+8.8)+2.4+3.8+3.5+3.55</f>
        <v>59.65</v>
      </c>
    </row>
    <row r="21" spans="1:7" ht="15.75" customHeight="1" x14ac:dyDescent="0.35">
      <c r="A21" s="29" t="s">
        <v>22</v>
      </c>
      <c r="B21" s="29">
        <f>1.5*(3.8+6.2+5.4+5.9)/0.13</f>
        <v>245.76923076923077</v>
      </c>
      <c r="F21" s="29">
        <f>2*(10+5.7+6.5)+4.4+4.4</f>
        <v>53.199999999999996</v>
      </c>
      <c r="G21" s="29">
        <f>2*(7.3+12+3.85)+6.3+4+3.8+2.6</f>
        <v>63</v>
      </c>
    </row>
    <row r="22" spans="1:7" ht="15.75" customHeight="1" x14ac:dyDescent="0.35">
      <c r="A22" s="29" t="s">
        <v>23</v>
      </c>
      <c r="B22" s="29">
        <f>1.5*(6.2+6.2+5.3+5.3)/0.13</f>
        <v>265.38461538461536</v>
      </c>
      <c r="F22" s="29">
        <f>4.4+3.8+4.6</f>
        <v>12.799999999999999</v>
      </c>
      <c r="G22" s="29">
        <f>2*(9.7+11.6+3.9)+4*2.6+4.2+3.9+3.8+2.5*4+5*8.42+2*6.5+2*5.6+6.3*2</f>
        <v>161.59999999999997</v>
      </c>
    </row>
    <row r="23" spans="1:7" ht="15.75" customHeight="1" x14ac:dyDescent="0.35">
      <c r="A23" s="29" t="s">
        <v>24</v>
      </c>
      <c r="B23" s="29">
        <f>1.5*(7.5+6+5+5.5)/0.13</f>
        <v>276.92307692307691</v>
      </c>
      <c r="F23" s="29">
        <f>4.4+3.8+4.4+2*(7.9+6.5+5.7+5.5)</f>
        <v>63.800000000000004</v>
      </c>
      <c r="G23" s="29">
        <f>2*(11.2+11.8+4.1+3.7+2*2.8)+4.7+3.8+3.8+2.8</f>
        <v>87.899999999999991</v>
      </c>
    </row>
    <row r="24" spans="1:7" ht="15.75" customHeight="1" x14ac:dyDescent="0.35">
      <c r="A24" s="29" t="s">
        <v>27</v>
      </c>
      <c r="B24" s="29">
        <f>1.5*(5.2+5.5+2.5)/0.13</f>
        <v>152.30769230769229</v>
      </c>
      <c r="F24" s="29">
        <f>2*(6.1+6.8+3.3)+4.15+4.6</f>
        <v>41.15</v>
      </c>
      <c r="G24" s="29">
        <f>2*(10+4.4+4+2.7+2*3.1)+3.8</f>
        <v>58.399999999999991</v>
      </c>
    </row>
    <row r="25" spans="1:7" ht="15.75" customHeight="1" x14ac:dyDescent="0.35">
      <c r="A25" s="29" t="s">
        <v>28</v>
      </c>
      <c r="B25" s="29">
        <f>1.5*(2+6+5+5.3+1.4)/0.13</f>
        <v>227.30769230769226</v>
      </c>
      <c r="F25" s="29">
        <f>2*(8.7+5.7+7.8)+4.1+3.8+4.4</f>
        <v>56.699999999999996</v>
      </c>
      <c r="G25" s="29">
        <f>2*(6.1+11.7+5.2+4.9+3*2)+3.9+3.8</f>
        <v>75.5</v>
      </c>
    </row>
    <row r="26" spans="1:7" ht="15.75" customHeight="1" x14ac:dyDescent="0.35">
      <c r="A26" s="29" t="s">
        <v>26</v>
      </c>
      <c r="B26" s="29">
        <f>1.5*(2.4+6+4.2+4)/0.13</f>
        <v>191.53846153846155</v>
      </c>
      <c r="F26" s="29">
        <f>2*(9.1+4.9+5.1)+4.4</f>
        <v>42.6</v>
      </c>
      <c r="G26" s="29">
        <f>2*(6.5+8.3+5.2+5.8+2.6*2)+3.6</f>
        <v>65.599999999999994</v>
      </c>
    </row>
    <row r="27" spans="1:7" ht="15.75" customHeight="1" x14ac:dyDescent="0.35">
      <c r="A27" s="29" t="s">
        <v>32</v>
      </c>
      <c r="B27" s="29">
        <f>1.5*(6+5+5.4)/0.13</f>
        <v>189.2307692307692</v>
      </c>
      <c r="G27" s="29">
        <f>2*(9.9+9.5+2*2.8+2*2.8)+3.8+3.8+2*(6.6+5.7+6.5)+4.9+3.8+4.6</f>
        <v>119.7</v>
      </c>
    </row>
    <row r="28" spans="1:7" ht="15.75" customHeight="1" x14ac:dyDescent="0.35">
      <c r="A28" s="29" t="s">
        <v>33</v>
      </c>
      <c r="B28" s="29">
        <f>1.5*(4.5+6)/0.13</f>
        <v>121.15384615384615</v>
      </c>
      <c r="F28" s="29">
        <f>3.4+4.7</f>
        <v>8.1</v>
      </c>
      <c r="G28" s="29">
        <f>2*(8.6+4.7+2.2+3.6+2*3.5)+5*(5.2+7.4)</f>
        <v>115.20000000000002</v>
      </c>
    </row>
    <row r="29" spans="1:7" ht="15.75" customHeight="1" x14ac:dyDescent="0.35">
      <c r="A29" s="29" t="s">
        <v>34</v>
      </c>
      <c r="B29" s="29">
        <f>1.5*(3+4+3+3+5.3)/0.13</f>
        <v>211.15384615384616</v>
      </c>
      <c r="F29" s="29">
        <f>2.6+2.5+2.4+3.2+2.9+4.6</f>
        <v>18.2</v>
      </c>
      <c r="G29" s="29">
        <f>4*(10.1+11.9)+5*(11.4+10)+4*(2+2.7)</f>
        <v>213.8</v>
      </c>
    </row>
    <row r="30" spans="1:7" ht="15.75" customHeight="1" x14ac:dyDescent="0.35">
      <c r="A30" s="29" t="s">
        <v>35</v>
      </c>
      <c r="B30" s="29">
        <f>1.5*(3.6+5+3.5)/0.13</f>
        <v>139.61538461538461</v>
      </c>
      <c r="F30" s="29">
        <f>2*(4.2+10)+3.4</f>
        <v>31.799999999999997</v>
      </c>
      <c r="G30" s="29">
        <f>2*(7.3+7.3+1.9)+3.1+3.1</f>
        <v>39.200000000000003</v>
      </c>
    </row>
    <row r="31" spans="1:7" ht="15.75" customHeight="1" x14ac:dyDescent="0.35">
      <c r="A31" s="28" t="s">
        <v>36</v>
      </c>
    </row>
    <row r="32" spans="1:7" ht="15.75" customHeight="1" x14ac:dyDescent="0.35">
      <c r="A32" s="29" t="s">
        <v>29</v>
      </c>
      <c r="B32" s="29">
        <f>3*1.5*(6.5+6.1+5.5)/0.13</f>
        <v>626.53846153846155</v>
      </c>
      <c r="F32" s="29">
        <f>3*(2*(7.2+6.6+6)+5.2+4.5+4.4)</f>
        <v>161.10000000000002</v>
      </c>
      <c r="G32" s="29">
        <f>3*(2*(10.7+9.5)+3+4.4+4+4*2.5)</f>
        <v>185.39999999999998</v>
      </c>
    </row>
    <row r="33" spans="1:7" ht="15.75" customHeight="1" x14ac:dyDescent="0.35">
      <c r="B33" s="29">
        <f>3*1.5*(4.2+2.5+2.3+5.2)/0.13</f>
        <v>491.53846153846149</v>
      </c>
      <c r="F33" s="29">
        <f>3*(2*(5.4+11.2)+4.2+4.2)</f>
        <v>124.80000000000003</v>
      </c>
      <c r="G33" s="29">
        <f>3*2*(6.1+2.3+2.3+12+7.8+2*2.4)</f>
        <v>211.79999999999998</v>
      </c>
    </row>
    <row r="34" spans="1:7" ht="15.75" customHeight="1" x14ac:dyDescent="0.35">
      <c r="A34" s="29" t="s">
        <v>20</v>
      </c>
      <c r="B34" s="29">
        <f>3*1.5*(5.5+4.8+2.5)/0.13</f>
        <v>443.07692307692309</v>
      </c>
      <c r="G34" s="29">
        <f>3*(4*8.9+2*6.1+4*2.5+2*3.8+4*5.1+2*6.1+2*6.2+4.4+3.9)</f>
        <v>356.1</v>
      </c>
    </row>
    <row r="35" spans="1:7" ht="15.75" customHeight="1" x14ac:dyDescent="0.35">
      <c r="B35" s="29">
        <f>3*1.5*(1.6+4.8+5.4)/0.13</f>
        <v>408.46153846153845</v>
      </c>
      <c r="F35" s="29">
        <f>3*(2*(6.9+6)+3.7+4.4)</f>
        <v>101.69999999999999</v>
      </c>
      <c r="G35" s="29">
        <f>3*(2*(4.9+8.9+3.8+3.8)+2.5)</f>
        <v>135.9</v>
      </c>
    </row>
    <row r="36" spans="1:7" ht="15.75" customHeight="1" x14ac:dyDescent="0.35">
      <c r="A36" s="29" t="s">
        <v>31</v>
      </c>
      <c r="B36" s="29">
        <f>3*1.5*(5.2+4.8+5+5+4.8+5.4)/0.13</f>
        <v>1045.3846153846155</v>
      </c>
      <c r="G36" s="29">
        <f>3*(2*(8.9+5.5+10.9+8.9+2.5+6+3.6+3.5+10.7+5.7+8.9+2*2.5+11)+3.6+3.5+3.6+4.4+3.6+3.8+3.8+3.6+4.4)</f>
        <v>649.50000000000011</v>
      </c>
    </row>
    <row r="37" spans="1:7" ht="15.75" customHeight="1" x14ac:dyDescent="0.35">
      <c r="A37" s="29" t="s">
        <v>23</v>
      </c>
      <c r="B37" s="29">
        <f>3*1.5*(6+6+5+5.5)/0.13</f>
        <v>778.84615384615381</v>
      </c>
      <c r="F37" s="29">
        <f>3*(2*(6.5+6.5+5.7+6.3)+4.4+3.8+4.4)</f>
        <v>187.79999999999998</v>
      </c>
      <c r="G37" s="29">
        <f>3*(2*(9.8+11.7+3.9+2.6+2.6)+4.2+3.9+3.8)</f>
        <v>219.3</v>
      </c>
    </row>
    <row r="38" spans="1:7" ht="15.75" customHeight="1" x14ac:dyDescent="0.35">
      <c r="A38" s="29" t="s">
        <v>30</v>
      </c>
      <c r="B38" s="29">
        <f>3*1.5*(6.5+6+5.2+4.8+5+5)/0.13</f>
        <v>1125</v>
      </c>
      <c r="F38" s="29">
        <f>3*(2*(7.3+6.6+10.9+11.2)+4.2+3.8+3.5+4+4.5+5.2)</f>
        <v>291.60000000000002</v>
      </c>
      <c r="G38" s="29">
        <f>3*(2*(10.8+8.3+10.9+8.9+3+4+2*2.4)+3.6+3.5+3.6+4.4)</f>
        <v>349.49999999999994</v>
      </c>
    </row>
    <row r="39" spans="1:7" ht="15.75" customHeight="1" x14ac:dyDescent="0.35">
      <c r="A39" s="29" t="s">
        <v>24</v>
      </c>
      <c r="B39" s="29">
        <f>3*1.5*(7.4+6+5+5)/0.13</f>
        <v>810</v>
      </c>
      <c r="F39" s="29">
        <f>3*(2*(7.9)+6.5+2*5.7+2*8.5+4.5+3.8+4.4)</f>
        <v>190.2</v>
      </c>
      <c r="G39" s="29">
        <f>3*(2*(2*11.2+11.7+4.1+3.9+2.8)+4.7+3.9+3.8)</f>
        <v>306.59999999999997</v>
      </c>
    </row>
    <row r="40" spans="1:7" ht="15.75" customHeight="1" x14ac:dyDescent="0.35">
      <c r="A40" s="29" t="s">
        <v>28</v>
      </c>
      <c r="B40" s="29">
        <f>3*1.5*(2+6+5+5.5+1.2)/0.13</f>
        <v>681.92307692307679</v>
      </c>
      <c r="F40" s="29">
        <f>3*(2*(8.9+5.7+7.9)+4.9+3.8+4.6)</f>
        <v>174.89999999999998</v>
      </c>
      <c r="G40" s="29">
        <f>3*(2*(6+11.7+5.2+4.9+2*3.1)+3.9+3.8)</f>
        <v>227.10000000000002</v>
      </c>
    </row>
    <row r="41" spans="1:7" ht="15.75" customHeight="1" x14ac:dyDescent="0.35">
      <c r="A41" s="29" t="s">
        <v>32</v>
      </c>
      <c r="B41" s="29">
        <f>3*1.5*(6+5+5.5)/0.13</f>
        <v>571.15384615384619</v>
      </c>
      <c r="F41" s="29">
        <f>3*((2*6.7+5.9+6.5)+4.9+3.8+4.6)</f>
        <v>117.30000000000001</v>
      </c>
      <c r="G41" s="29">
        <f>3*(2*(9.7+4.1+2.8+2.8)+3.9+3.8)</f>
        <v>139.49999999999997</v>
      </c>
    </row>
    <row r="42" spans="1:7" ht="15.75" customHeight="1" x14ac:dyDescent="0.35">
      <c r="A42" s="29" t="s">
        <v>27</v>
      </c>
      <c r="B42" s="29">
        <f>3*1.5*(5+5.5)/0.13</f>
        <v>363.46153846153845</v>
      </c>
      <c r="E42" s="29">
        <f>3*(2*(6.2+7)+4.2+4.6)</f>
        <v>105.6</v>
      </c>
      <c r="F42" s="29">
        <f>3*((2*9.5+4.2+2*2.7)+3.8+3.1)</f>
        <v>106.5</v>
      </c>
    </row>
    <row r="43" spans="1:7" ht="15.75" customHeight="1" x14ac:dyDescent="0.35">
      <c r="A43" s="29" t="s">
        <v>37</v>
      </c>
      <c r="B43" s="29">
        <f>6*(8/0.13)</f>
        <v>369.23076923076917</v>
      </c>
      <c r="F43" s="29">
        <f>6*(2*9.1+6.9)</f>
        <v>150.60000000000002</v>
      </c>
      <c r="G43" s="29">
        <f>6*(2*(9.8+3.5+2*3.7))</f>
        <v>248.40000000000003</v>
      </c>
    </row>
    <row r="44" spans="1:7" ht="15.75" customHeight="1" x14ac:dyDescent="0.35">
      <c r="B44" s="29">
        <f>6*1.5*(3.5/0.13)</f>
        <v>242.30769230769232</v>
      </c>
      <c r="F44" s="29">
        <f>6*(2*5.1)</f>
        <v>61.199999999999996</v>
      </c>
      <c r="G44" s="29">
        <f>6*(2*(5.8+2*1.9+2*2.6))</f>
        <v>177.60000000000002</v>
      </c>
    </row>
    <row r="45" spans="1:7" ht="15.75" customHeight="1" x14ac:dyDescent="0.35">
      <c r="A45" s="29" t="s">
        <v>27</v>
      </c>
      <c r="B45" s="29">
        <f>3*1.5*(4/0.13)</f>
        <v>138.46153846153845</v>
      </c>
      <c r="F45" s="29">
        <f>3*(2*5.1)</f>
        <v>30.599999999999998</v>
      </c>
      <c r="G45" s="29">
        <f>3*(2*5.8+2.4+1.9*2)</f>
        <v>53.400000000000006</v>
      </c>
    </row>
    <row r="46" spans="1:7" ht="15.75" customHeight="1" x14ac:dyDescent="0.35">
      <c r="A46" s="29" t="s">
        <v>38</v>
      </c>
      <c r="B46" s="29">
        <f>3*(6+5+5.5+3.5)/0.13</f>
        <v>461.53846153846155</v>
      </c>
      <c r="E46" s="29">
        <f>3*(2*4.3)</f>
        <v>25.799999999999997</v>
      </c>
      <c r="F46" s="29">
        <f>3*(2*(11.7+3.9+4.9+3.9+3.8+2.6+6.8+5.7+6.3)+4.4+3.8+4.6)</f>
        <v>336</v>
      </c>
      <c r="G46" s="29">
        <f>3*(2*(3.8+2*2.9))</f>
        <v>57.599999999999994</v>
      </c>
    </row>
    <row r="47" spans="1:7" ht="15.75" customHeight="1" x14ac:dyDescent="0.35">
      <c r="A47" s="29" t="s">
        <v>39</v>
      </c>
      <c r="B47" s="29">
        <f>6*1.5*(4.4+5.8)/0.13</f>
        <v>706.15384615384608</v>
      </c>
      <c r="F47" s="29">
        <f>6*(2*(3.6+3.4+4.6))</f>
        <v>139.19999999999999</v>
      </c>
      <c r="G47" s="29">
        <f>6*(4*(8.4+4.5+2.2+3.5)+5*(5+7.2))</f>
        <v>812.40000000000009</v>
      </c>
    </row>
    <row r="48" spans="1:7" ht="15.75" customHeight="1" x14ac:dyDescent="0.35">
      <c r="A48" s="29" t="s">
        <v>34</v>
      </c>
      <c r="B48" s="29">
        <f>3*(3+3.8+3+3+5.5+4.2+5)/0.13</f>
        <v>634.61538461538464</v>
      </c>
      <c r="F48" s="29">
        <f>3*(2*(11.4+9.7+10.4)+4.2+3.3+4.6+2.9)</f>
        <v>234</v>
      </c>
      <c r="G48" s="29">
        <f>3*(2*(10.1+8.4+5.5+2+8.6+2*2.5)+3.3+3.2+2.4+2.5+2.6)</f>
        <v>279.60000000000002</v>
      </c>
    </row>
    <row r="49" spans="1:26" ht="15.75" customHeight="1" x14ac:dyDescent="0.35">
      <c r="A49" s="29" t="s">
        <v>35</v>
      </c>
      <c r="B49" s="29">
        <f>3*(3.4+5+3.4)/0.13</f>
        <v>272.30769230769232</v>
      </c>
      <c r="F49" s="29">
        <f>3*(2*(4.2+9.6)+3.8)</f>
        <v>94.2</v>
      </c>
      <c r="G49" s="29">
        <f>3*(2*(7.2+7.3+1.9+1.9)+3.1+3.1)</f>
        <v>128.39999999999998</v>
      </c>
    </row>
    <row r="50" spans="1:26" ht="15.75" customHeight="1" x14ac:dyDescent="0.35">
      <c r="A50" s="29" t="s">
        <v>40</v>
      </c>
    </row>
    <row r="51" spans="1:26" ht="15.75" customHeight="1" x14ac:dyDescent="0.35">
      <c r="A51" s="29" t="s">
        <v>31</v>
      </c>
      <c r="B51" s="29">
        <f>6*1.5*(5.2+4.8+5+5+4.8+5.4)/0.13</f>
        <v>2090.7692307692309</v>
      </c>
      <c r="G51" s="29">
        <f>6*(2*(8.9+5.5+10.9+8.9+2.5+6+3.6+3.5+10.7+5.7+8.9+2*2.5+11)+3.6+3.5+3.6+4.4+3.6+3.8+3.8+3.6+4.4)</f>
        <v>1299.0000000000002</v>
      </c>
    </row>
    <row r="52" spans="1:26" ht="15.75" customHeight="1" x14ac:dyDescent="0.35">
      <c r="A52" s="29" t="s">
        <v>20</v>
      </c>
      <c r="B52" s="29">
        <f>6*1.5*(5.5+4.8+2.5)/0.13</f>
        <v>886.15384615384619</v>
      </c>
      <c r="G52" s="29">
        <f>6*(4*8.9+2*6.1+4*2.5+2*3.8+4*5.1+2*6.1+2*6.2+4.4+3.9)</f>
        <v>712.2</v>
      </c>
    </row>
    <row r="53" spans="1:26" ht="15.75" customHeight="1" x14ac:dyDescent="0.35">
      <c r="B53" s="29">
        <f>6*1.5*(1.6+4.8+5.4)/0.13</f>
        <v>816.92307692307691</v>
      </c>
      <c r="F53" s="29">
        <f>6*(2*(6.9+6)+3.7+4.4)</f>
        <v>203.39999999999998</v>
      </c>
      <c r="G53" s="29">
        <f>6*(2*(4.9+8.9+3.8+3.8)+2.5)</f>
        <v>271.8</v>
      </c>
    </row>
    <row r="54" spans="1:26" ht="15.75" customHeight="1" x14ac:dyDescent="0.35">
      <c r="A54" s="29" t="s">
        <v>29</v>
      </c>
      <c r="B54" s="29">
        <f>6*1.5*(2.4+2.5+4.2)/0.13</f>
        <v>630</v>
      </c>
      <c r="F54" s="29">
        <f>3*(2*(12)+4.2)</f>
        <v>84.6</v>
      </c>
      <c r="G54" s="29">
        <f>3*(2*(12+2*7.8+2*2.4))</f>
        <v>194.39999999999998</v>
      </c>
    </row>
    <row r="55" spans="1:26" ht="15.75" customHeight="1" x14ac:dyDescent="0.35">
      <c r="A55" s="29" t="s">
        <v>32</v>
      </c>
      <c r="B55" s="29">
        <f>6*1.5*(6+5+5.5)/0.13</f>
        <v>1142.3076923076924</v>
      </c>
      <c r="F55" s="29">
        <f>6*((2*6.7+2*5.7+2*6.5)+4.9+3.8+4.6)</f>
        <v>306.59999999999997</v>
      </c>
      <c r="G55" s="29">
        <f>6*(2*(9.7+9.5+2*2.8+2*2.8)+3.9+3.8)</f>
        <v>411</v>
      </c>
    </row>
    <row r="56" spans="1:26" ht="15.75" customHeight="1" x14ac:dyDescent="0.35">
      <c r="A56" s="29" t="s">
        <v>24</v>
      </c>
      <c r="B56" s="29">
        <f>6*1.5*(6+5+5)/0.13</f>
        <v>1107.6923076923076</v>
      </c>
      <c r="F56" s="29">
        <f>6*(2*(6.9+5.7+6.5)+3.9+3.8+4.9+3.8+4.6)</f>
        <v>355.2</v>
      </c>
      <c r="G56" s="29">
        <f>6*(2*(9.7+4.1+2.8+2.8))</f>
        <v>232.79999999999998</v>
      </c>
    </row>
    <row r="57" spans="1:26" ht="15.75" customHeight="1" x14ac:dyDescent="0.35">
      <c r="A57" s="29" t="s">
        <v>41</v>
      </c>
      <c r="B57" s="29">
        <f>12*1.5*(6+5+5.5+1.2)/0.13</f>
        <v>2450.7692307692305</v>
      </c>
      <c r="F57" s="29">
        <f>3*(2*(7.8+5.7+7.9)+4.9+3.8+4.6)</f>
        <v>168.29999999999998</v>
      </c>
      <c r="G57" s="29">
        <f>12*(2*(5+11.7+5.2+3.8+2*3.1)+3.9+3.8)</f>
        <v>858</v>
      </c>
    </row>
    <row r="58" spans="1:26" ht="15.75" customHeight="1" x14ac:dyDescent="0.35">
      <c r="A58" s="29" t="s">
        <v>26</v>
      </c>
      <c r="B58" s="29">
        <f>6*((2.4+6+4)/0.13)</f>
        <v>572.30769230769238</v>
      </c>
      <c r="F58" s="29">
        <f>6*(2*(9.1+4.7)+4.4)</f>
        <v>192</v>
      </c>
      <c r="G58" s="29">
        <f>6*(2*(6.5+8.3+5.2+2)+3.6)</f>
        <v>285.60000000000002</v>
      </c>
    </row>
    <row r="59" spans="1:26" ht="15.75" customHeight="1" x14ac:dyDescent="0.35">
      <c r="B59" s="29">
        <f>6*(4/0.13)</f>
        <v>184.61538461538458</v>
      </c>
      <c r="G59" s="29">
        <f>6*(2*5.8+5.1+2*2+2*2.6)</f>
        <v>155.39999999999998</v>
      </c>
    </row>
    <row r="60" spans="1:26" ht="15.75" customHeight="1" x14ac:dyDescent="0.35">
      <c r="A60" s="29" t="s">
        <v>33</v>
      </c>
      <c r="B60" s="29">
        <f>12*1.5*(4.4+5.8)/0.13</f>
        <v>1412.3076923076922</v>
      </c>
      <c r="F60" s="29">
        <f>12*(2*(3.6+3.4+4.6))</f>
        <v>278.39999999999998</v>
      </c>
      <c r="G60" s="29">
        <f>12*(4*(8.4+4.5+2.2+3.5)+5*(5+7.2))</f>
        <v>1624.8000000000002</v>
      </c>
    </row>
    <row r="61" spans="1:26" ht="15.75" customHeight="1" x14ac:dyDescent="0.35">
      <c r="A61" s="29" t="s">
        <v>34</v>
      </c>
      <c r="B61" s="29">
        <f>6*(6+4+3+5.5+4.2+5)/0.13</f>
        <v>1278.4615384615383</v>
      </c>
      <c r="F61" s="29">
        <f>3*(2*(11.4+9.7+10.4)+4.2+3.3+4.6+2.9)</f>
        <v>234</v>
      </c>
      <c r="G61" s="29">
        <f>6*(2*(4.3+8+11.2+8+4.6+2*3.5+3.6+2*3.4)+3.4+3.7+3.4+3.6)</f>
        <v>726.6</v>
      </c>
    </row>
    <row r="62" spans="1:26" ht="15.75" customHeight="1" x14ac:dyDescent="0.35">
      <c r="A62" s="29" t="s">
        <v>42</v>
      </c>
      <c r="B62" s="29">
        <f>12*(3.4+5+3.4)/0.13</f>
        <v>1089.2307692307693</v>
      </c>
      <c r="F62" s="29">
        <f>12*(2*(4.2+9.6)+3.8)</f>
        <v>376.8</v>
      </c>
      <c r="G62" s="29">
        <f>12*(2*(7.2+7.3+1.9+1.9)+3.1+3.1)</f>
        <v>513.59999999999991</v>
      </c>
    </row>
    <row r="63" spans="1:26" ht="15.75" customHeight="1" x14ac:dyDescent="0.35">
      <c r="A63" s="28" t="s">
        <v>43</v>
      </c>
      <c r="B63" s="28">
        <f t="shared" ref="B63:H63" si="1">SUM(B2:B62)</f>
        <v>28833.680769230767</v>
      </c>
      <c r="C63" s="28">
        <f t="shared" si="1"/>
        <v>0</v>
      </c>
      <c r="D63" s="28">
        <f t="shared" si="1"/>
        <v>0</v>
      </c>
      <c r="E63" s="28">
        <f t="shared" si="1"/>
        <v>1118.3799999999999</v>
      </c>
      <c r="F63" s="28">
        <f t="shared" si="1"/>
        <v>5397.95</v>
      </c>
      <c r="G63" s="28">
        <f t="shared" si="1"/>
        <v>13116.55</v>
      </c>
      <c r="H63" s="28">
        <f t="shared" si="1"/>
        <v>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Cover Page</vt:lpstr>
      <vt:lpstr>GRAND Summary </vt:lpstr>
      <vt:lpstr>ENDABAGUNA Summary</vt:lpstr>
      <vt:lpstr>ENDABAGUNA</vt:lpstr>
      <vt:lpstr>Rebar</vt:lpstr>
      <vt:lpstr>ENDABAGUNA!Print_Area</vt:lpstr>
      <vt:lpstr>'GRAND Summary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2023-08-08T10:40:04Z</cp:lastPrinted>
  <dcterms:created xsi:type="dcterms:W3CDTF">2013-05-22T17:33:18Z</dcterms:created>
  <dcterms:modified xsi:type="dcterms:W3CDTF">2025-04-09T15:12:23Z</dcterms:modified>
</cp:coreProperties>
</file>